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S135" i="8" l="1"/>
  <c r="S134"/>
  <c r="K126"/>
  <c r="Q126"/>
  <c r="L126"/>
  <c r="P126"/>
  <c r="T108"/>
  <c r="R136"/>
  <c r="H126"/>
  <c r="T105"/>
  <c r="M95"/>
  <c r="G126"/>
  <c r="T95"/>
  <c r="N126"/>
  <c r="M108"/>
  <c r="M121"/>
  <c r="M105"/>
  <c r="I126"/>
  <c r="O126"/>
  <c r="M112"/>
  <c r="I136"/>
  <c r="S133"/>
  <c r="W133" s="1"/>
  <c r="U143" s="1"/>
  <c r="V143" s="1"/>
  <c r="Y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<sst xmlns="http://schemas.openxmlformats.org/spreadsheetml/2006/main" count="2077" uniqueCount="1749">
  <si>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</si>
  <si>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</si>
  <si>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</si>
  <si>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</si>
  <si>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</si>
  <si>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</si>
  <si>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</si>
  <si>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</si>
  <si>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</si>
  <si>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</si>
  <si>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</si>
  <si>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</si>
  <si>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</si>
  <si>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</si>
  <si>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</si>
  <si>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</si>
  <si>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</si>
  <si>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</si>
  <si>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</si>
  <si>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</si>
  <si>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</si>
  <si>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</si>
  <si>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</si>
  <si>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</si>
  <si>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</si>
  <si>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</si>
  <si>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</si>
  <si>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</si>
  <si>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</si>
  <si>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</si>
  <si>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</si>
  <si>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</si>
  <si>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</si>
  <si>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</si>
  <si>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</si>
  <si>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</si>
  <si>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</si>
  <si>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</si>
  <si>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</si>
  <si>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</si>
  <si>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</si>
  <si>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</si>
  <si>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</si>
  <si>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</si>
  <si>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</si>
  <si>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</si>
  <si>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</si>
  <si>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</si>
  <si>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</si>
  <si>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</si>
  <si>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</si>
  <si>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</si>
  <si>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</si>
  <si>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</si>
  <si>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</si>
  <si>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</si>
  <si>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</si>
  <si>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</si>
  <si>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</si>
  <si>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</si>
  <si>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</si>
  <si>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</si>
  <si>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</si>
  <si>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</si>
  <si>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</si>
  <si>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</si>
  <si>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</si>
  <si>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</si>
  <si>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</si>
  <si>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</si>
  <si>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</si>
  <si>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</si>
  <si>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</si>
  <si>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</si>
  <si>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</si>
  <si>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</si>
  <si>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</si>
  <si>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</si>
  <si>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</si>
  <si>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</si>
  <si>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</si>
  <si>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</si>
  <si>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</si>
  <si>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</si>
  <si>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</si>
  <si>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</si>
  <si>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</si>
  <si>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</si>
  <si>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</si>
  <si>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</si>
  <si>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</si>
  <si>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</si>
  <si>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</si>
  <si>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</si>
  <si>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</si>
  <si>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</si>
  <si>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</si>
  <si>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</si>
  <si>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</si>
  <si>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</si>
  <si>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</si>
  <si>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</si>
  <si>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</si>
  <si>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</si>
  <si>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</si>
  <si>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</si>
  <si>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</si>
  <si>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</si>
  <si>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</si>
  <si>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</si>
  <si>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</si>
  <si>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</si>
  <si>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</si>
  <si>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</si>
  <si>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</si>
  <si>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</si>
  <si>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</si>
  <si>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</si>
  <si>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</si>
  <si>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</si>
  <si>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</si>
  <si>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</si>
  <si>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</si>
  <si>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</si>
  <si>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</si>
  <si>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</si>
  <si>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</si>
  <si>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</si>
  <si>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</si>
  <si>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</si>
  <si>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</si>
  <si>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</si>
  <si>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</si>
  <si>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</si>
  <si>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</si>
  <si>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</si>
  <si>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</si>
  <si>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</si>
  <si>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</si>
  <si>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</si>
  <si>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</si>
  <si>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</si>
  <si>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</si>
  <si>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</si>
  <si>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</si>
  <si>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</si>
  <si>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</si>
  <si>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</si>
  <si>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</si>
  <si>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</si>
  <si>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</si>
  <si>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</si>
  <si>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</si>
  <si>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</si>
  <si>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</si>
  <si>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</si>
  <si>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</si>
  <si>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</si>
  <si>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</si>
  <si>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</si>
  <si>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</si>
  <si>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</si>
  <si>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</si>
  <si>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</si>
  <si>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</si>
  <si>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</si>
  <si>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</si>
  <si>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</si>
  <si>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</si>
  <si>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</si>
  <si>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</si>
  <si>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</si>
  <si>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</si>
  <si>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</si>
  <si>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</si>
  <si>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</si>
  <si>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</si>
  <si>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</si>
  <si>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</si>
  <si>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</si>
  <si>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</si>
  <si>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</si>
  <si>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</si>
  <si>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</si>
  <si>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</si>
  <si>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</si>
  <si>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</si>
  <si>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</si>
  <si>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</si>
  <si>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</si>
  <si>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</si>
  <si>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</si>
  <si>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</si>
  <si>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</si>
  <si>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</si>
  <si>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</si>
  <si>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</si>
  <si>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</si>
  <si>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</si>
  <si>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</si>
  <si>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</si>
  <si>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</si>
  <si>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</si>
  <si>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</si>
  <si>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</si>
  <si>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</si>
  <si>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</si>
  <si>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</si>
  <si>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</si>
  <si>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</si>
  <si>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</si>
  <si>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</si>
  <si>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</si>
  <si>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</si>
  <si>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</si>
  <si>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</si>
  <si>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</si>
  <si>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</si>
  <si>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</si>
  <si>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</si>
  <si>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</si>
  <si>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</si>
  <si>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</si>
  <si>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</si>
  <si>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</si>
  <si>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</si>
  <si>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</si>
  <si>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</si>
  <si>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</si>
  <si>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</si>
  <si>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</si>
  <si>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</si>
  <si>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</si>
  <si>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</si>
  <si>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</si>
  <si>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</si>
  <si>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</si>
  <si>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</si>
  <si>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</si>
  <si>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</si>
  <si>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</si>
  <si>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</si>
  <si>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</si>
  <si>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</si>
  <si>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</si>
  <si>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</si>
  <si>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</si>
  <si>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</si>
  <si>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</si>
  <si>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</si>
  <si>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</si>
  <si>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</si>
  <si>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</si>
  <si>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</si>
  <si>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</si>
  <si>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</si>
  <si>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</si>
  <si>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</si>
  <si>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</si>
  <si>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</si>
  <si>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</si>
  <si>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</si>
  <si>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</si>
  <si>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</si>
  <si>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</si>
  <si>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</si>
  <si>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</si>
  <si>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</si>
  <si>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</si>
  <si>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</si>
  <si>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</si>
  <si>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</si>
  <si>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</si>
  <si>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</si>
  <si>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</si>
  <si>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</si>
  <si>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</si>
  <si>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</si>
  <si>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</si>
  <si>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</si>
  <si>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</si>
  <si>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</si>
  <si>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</si>
  <si>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</si>
  <si>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</si>
  <si>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</si>
  <si>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</si>
  <si>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</si>
  <si>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</si>
  <si>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</si>
  <si>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</si>
  <si>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</si>
  <si>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</si>
  <si>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</si>
  <si>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</si>
  <si>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</si>
  <si>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</si>
  <si>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</si>
  <si>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</si>
  <si>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</si>
  <si>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</si>
  <si>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</si>
  <si>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</si>
  <si>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</si>
  <si>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</si>
  <si>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</si>
  <si>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</si>
  <si>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</si>
  <si>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</si>
  <si>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</si>
  <si>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</si>
  <si>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</si>
  <si>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</si>
  <si>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</si>
  <si>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</si>
  <si>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</si>
  <si>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</si>
  <si>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</si>
  <si>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</si>
  <si>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</si>
  <si>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</si>
  <si>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</si>
  <si>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</si>
  <si>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</si>
  <si>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</si>
  <si>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</si>
  <si>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</si>
  <si>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</si>
  <si>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</si>
  <si>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</si>
  <si>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</si>
  <si>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</si>
  <si>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</si>
  <si>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</si>
  <si>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</si>
  <si>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</si>
  <si>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</si>
  <si>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</si>
  <si>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</si>
  <si>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</si>
  <si>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</si>
  <si>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</si>
  <si>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</si>
  <si>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</si>
  <si>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</si>
  <si>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</si>
  <si>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</si>
  <si>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</si>
  <si>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</si>
  <si>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</si>
  <si>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</si>
  <si>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</si>
  <si>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</si>
  <si>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</si>
  <si>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</si>
  <si>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</si>
  <si>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</si>
  <si>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</si>
  <si>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</si>
  <si>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</si>
  <si>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</si>
  <si>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</si>
  <si>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</si>
  <si>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</si>
  <si>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</si>
  <si>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</si>
  <si>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</si>
  <si>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</si>
  <si>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</si>
  <si>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</si>
  <si>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</si>
  <si>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</si>
  <si>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</si>
  <si>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</si>
  <si>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</si>
  <si>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</si>
  <si>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</si>
  <si>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</si>
  <si>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</si>
  <si>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</si>
  <si>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</si>
  <si>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</si>
  <si>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</si>
  <si>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</si>
  <si>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</si>
  <si>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</si>
  <si>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</si>
  <si>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</si>
  <si>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</si>
  <si>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</si>
  <si>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</si>
  <si>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</si>
  <si>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</si>
  <si>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</si>
  <si>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</si>
  <si>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</si>
  <si>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</si>
  <si>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</si>
  <si>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</si>
  <si>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</si>
  <si>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</si>
  <si>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</si>
  <si>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</si>
  <si>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</si>
  <si>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</si>
  <si>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</si>
  <si>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</si>
  <si>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</si>
  <si>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</si>
  <si>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</si>
  <si>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</si>
  <si>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</si>
  <si>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</si>
  <si>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</si>
  <si>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</si>
  <si>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</si>
  <si>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</si>
  <si>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</si>
  <si>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</si>
  <si>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</si>
  <si>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</si>
  <si>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</si>
  <si>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</si>
  <si>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</si>
  <si>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</si>
  <si>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</si>
  <si>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</si>
  <si>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</si>
  <si>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</si>
  <si>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</si>
  <si>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</si>
  <si>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</si>
  <si>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</si>
  <si>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</si>
  <si>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</si>
  <si>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</si>
  <si>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</si>
  <si>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</si>
  <si>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</si>
  <si>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</si>
  <si>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</si>
  <si>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</si>
  <si>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</si>
  <si>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</si>
  <si>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</si>
  <si>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</si>
  <si>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</si>
  <si>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</si>
  <si>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</si>
  <si>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</si>
  <si>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</si>
  <si>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</si>
  <si>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</si>
  <si>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</si>
  <si>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</si>
  <si>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</si>
  <si>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</si>
  <si>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</si>
  <si>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</si>
  <si>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</si>
  <si>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</si>
  <si>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</si>
  <si>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</si>
  <si>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</si>
  <si>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</si>
  <si>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</si>
  <si>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</si>
  <si>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</si>
  <si>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</si>
  <si>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</si>
  <si>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</si>
  <si>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</si>
  <si>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</si>
  <si>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</si>
  <si>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</si>
  <si>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</si>
  <si>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</si>
  <si>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</si>
  <si>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</si>
  <si>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</si>
  <si>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</si>
  <si>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</si>
  <si>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</si>
  <si>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</si>
  <si>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</si>
  <si>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</si>
  <si>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</si>
  <si>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</si>
  <si>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</si>
  <si>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</si>
  <si>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</si>
  <si>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</si>
  <si>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</si>
  <si>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</si>
  <si>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</si>
  <si>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</si>
  <si>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</si>
  <si>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</si>
  <si>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</si>
  <si>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</si>
  <si>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</si>
  <si>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</si>
  <si>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</si>
  <si>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</si>
  <si>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</si>
  <si>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</si>
  <si>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</si>
  <si>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</si>
  <si>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</si>
  <si>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</si>
  <si>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</si>
  <si>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</si>
  <si>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</si>
  <si>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</si>
  <si>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</si>
  <si>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</si>
  <si>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</si>
  <si>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</si>
  <si>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</si>
  <si>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</si>
  <si>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</si>
  <si>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</si>
  <si>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</si>
  <si>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</si>
  <si>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</si>
  <si>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</si>
  <si>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</si>
  <si>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</si>
  <si>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</si>
  <si>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</si>
  <si>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</si>
  <si>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</si>
  <si>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</si>
  <si>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</si>
  <si>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</si>
  <si>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</si>
  <si>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</si>
  <si>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</si>
  <si>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</si>
  <si>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</si>
  <si>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</si>
  <si>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</si>
  <si>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</si>
  <si>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</si>
  <si>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</si>
  <si>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</si>
  <si>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</si>
  <si>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</si>
  <si>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</si>
  <si>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</si>
  <si>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</si>
  <si>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</si>
  <si>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</si>
  <si>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</si>
  <si>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</si>
  <si>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</si>
  <si>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</si>
  <si>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</si>
  <si>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</si>
  <si>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</si>
  <si>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</si>
  <si>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</si>
  <si>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</si>
  <si>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</si>
  <si>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</si>
  <si>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</si>
  <si>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</si>
  <si>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</si>
  <si>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</si>
  <si>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</si>
  <si>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</si>
  <si>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</si>
  <si>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</si>
  <si>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</si>
  <si>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</si>
  <si>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</si>
  <si>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</si>
  <si>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</si>
  <si>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</si>
  <si>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</si>
  <si>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</si>
  <si>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</si>
  <si>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</si>
  <si>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</si>
  <si>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</si>
  <si>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</si>
  <si>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</si>
  <si>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</si>
  <si>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</si>
  <si>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</si>
  <si>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</si>
  <si>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</si>
  <si>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</si>
  <si>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</si>
  <si>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</si>
  <si>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</si>
  <si>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</si>
  <si>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</si>
  <si>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</si>
  <si>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</si>
  <si>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</si>
  <si>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</si>
  <si>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</si>
  <si>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</si>
  <si>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</si>
  <si>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</si>
  <si>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</si>
  <si>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</si>
  <si>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</si>
  <si>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</si>
  <si>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</si>
  <si>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</si>
  <si>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</si>
  <si>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</si>
  <si>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</si>
  <si>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</si>
  <si>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</si>
  <si>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</si>
  <si>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</si>
  <si>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</si>
  <si>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</si>
  <si>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</si>
  <si>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</si>
  <si>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</si>
  <si>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</si>
  <si>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</si>
  <si>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</si>
  <si>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</si>
  <si>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</si>
  <si>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</si>
  <si>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</si>
  <si>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</si>
  <si>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</si>
  <si>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</si>
  <si>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</si>
  <si>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</si>
  <si>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</si>
  <si>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</si>
  <si>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</si>
  <si>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</si>
  <si>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</si>
  <si>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</si>
  <si>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</si>
  <si>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</si>
  <si>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</si>
  <si>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</si>
  <si>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</si>
  <si>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</si>
  <si>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</si>
  <si>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</si>
  <si>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</si>
  <si>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</si>
  <si>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</si>
  <si>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</si>
  <si>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</si>
  <si>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</si>
  <si>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</si>
  <si>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</si>
  <si>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</si>
  <si>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</si>
  <si>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</si>
  <si>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</si>
  <si>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</si>
  <si>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</si>
  <si>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</si>
  <si>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</si>
  <si>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</si>
  <si>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</si>
  <si>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</si>
  <si>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</si>
  <si>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</si>
  <si>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</si>
  <si>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</si>
  <si>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</si>
  <si>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</si>
  <si>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</si>
  <si>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</si>
  <si>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</si>
  <si>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</si>
  <si>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</si>
  <si>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</si>
  <si>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</si>
  <si>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</si>
  <si>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</si>
  <si>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</si>
  <si>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</si>
  <si>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</si>
  <si>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</si>
  <si>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</si>
  <si>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</si>
  <si>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</si>
  <si>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</si>
  <si>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</si>
  <si>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</si>
  <si>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</si>
  <si>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</si>
  <si>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</si>
  <si>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</si>
  <si>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</si>
  <si>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</si>
  <si>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</si>
  <si>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</si>
  <si>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</si>
  <si>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</si>
  <si>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</si>
  <si>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</si>
  <si>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</si>
  <si>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</si>
  <si>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</si>
  <si>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</si>
  <si>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</si>
  <si>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</si>
  <si>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</si>
  <si>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</si>
  <si>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</si>
  <si>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</si>
  <si>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</si>
  <si>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</si>
  <si>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</si>
  <si>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</si>
  <si>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</si>
  <si>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</si>
  <si>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</si>
  <si>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</si>
  <si>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</si>
  <si>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</si>
  <si>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</si>
  <si>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</si>
  <si>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</si>
  <si>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</si>
  <si>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</si>
  <si>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</si>
  <si>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</si>
  <si>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</si>
  <si>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</si>
  <si>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</si>
  <si>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</si>
  <si>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</si>
  <si>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</si>
  <si>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</si>
  <si>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</si>
  <si>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</si>
  <si>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</si>
  <si>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</si>
  <si>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</si>
  <si>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</si>
  <si>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</si>
  <si>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</si>
  <si>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</si>
  <si>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</si>
  <si>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</si>
  <si>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</si>
  <si>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</si>
  <si>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</si>
  <si>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</si>
  <si>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</si>
  <si>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</si>
  <si>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</si>
  <si>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</si>
  <si>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</si>
  <si>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</si>
  <si>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</si>
  <si>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</si>
  <si>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</si>
  <si>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</si>
  <si>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</si>
  <si>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</si>
  <si>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</si>
  <si>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</si>
  <si>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</si>
  <si>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</si>
  <si>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</si>
  <si>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</si>
  <si>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</si>
  <si>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</si>
  <si>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</si>
  <si>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</si>
  <si>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</si>
  <si>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</si>
  <si>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</si>
  <si>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</si>
  <si>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</si>
  <si>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</si>
  <si>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</si>
  <si>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</si>
  <si>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</si>
  <si>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</si>
  <si>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</si>
  <si>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</si>
  <si>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</si>
  <si>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</si>
  <si>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</si>
  <si>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</si>
  <si>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</si>
  <si>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</si>
  <si>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</si>
  <si>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</si>
  <si>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</si>
  <si>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</si>
  <si>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</si>
  <si>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</si>
  <si>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</si>
  <si>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</si>
  <si>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</si>
  <si>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</si>
  <si>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</si>
  <si>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</si>
  <si>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</si>
  <si>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</si>
  <si>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</si>
  <si>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</si>
  <si>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</si>
  <si>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</si>
  <si>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</si>
  <si>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</si>
  <si>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</si>
  <si>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</si>
  <si>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</si>
  <si>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</si>
  <si>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</si>
  <si>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</si>
  <si>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</si>
  <si>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</si>
  <si>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</si>
  <si>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</si>
  <si>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</si>
  <si>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</si>
  <si>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</si>
  <si>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</si>
  <si>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</si>
  <si>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</si>
  <si>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</si>
  <si>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</si>
  <si>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</si>
  <si>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</si>
  <si>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</si>
  <si>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</si>
  <si>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</si>
  <si>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</si>
  <si>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</si>
  <si>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</si>
  <si>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</si>
  <si>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</si>
  <si>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</si>
  <si>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</si>
  <si>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</si>
  <si>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</si>
  <si>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</si>
  <si>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</si>
  <si>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</si>
  <si>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</si>
  <si>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</si>
  <si>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</si>
  <si>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</si>
  <si>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</si>
  <si>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</si>
  <si>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</si>
  <si>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</si>
  <si>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</si>
  <si>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</si>
  <si>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</si>
  <si>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</si>
  <si>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</si>
  <si>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</si>
  <si>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</si>
  <si>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</si>
  <si>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</si>
  <si>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</si>
  <si>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</si>
  <si>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</si>
  <si>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</si>
  <si>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</si>
  <si>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</si>
  <si>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</si>
  <si>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</si>
  <si>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</si>
  <si>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</si>
  <si>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</si>
  <si>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</si>
  <si>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</si>
  <si>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</si>
  <si>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</si>
  <si>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</si>
  <si>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</si>
  <si>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</si>
  <si>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</si>
  <si>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</si>
  <si>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</si>
  <si>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</si>
  <si>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</si>
  <si>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</si>
  <si>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</si>
  <si>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</si>
  <si>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</si>
  <si>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</si>
  <si>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</si>
  <si>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</si>
  <si>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</si>
  <si>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</si>
  <si>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</si>
  <si>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</si>
  <si>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</si>
  <si>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</si>
  <si>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</si>
  <si>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</si>
  <si>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</si>
  <si>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</si>
  <si>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</si>
  <si>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</si>
  <si>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</si>
  <si>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</si>
  <si>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</si>
  <si>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</si>
  <si>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</si>
  <si>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</si>
  <si>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</si>
  <si>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</si>
  <si>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</si>
  <si>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</si>
  <si>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</si>
  <si>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</si>
  <si>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</si>
  <si>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</si>
  <si>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</si>
  <si>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</si>
  <si>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</si>
  <si>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</si>
  <si>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</si>
  <si>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</si>
  <si>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</si>
  <si>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</si>
  <si>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</si>
  <si>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</si>
  <si>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</si>
  <si>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</si>
  <si>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</si>
  <si>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</si>
  <si>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</si>
  <si>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</si>
  <si>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</si>
  <si>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</si>
  <si>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</si>
  <si>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</si>
  <si>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</si>
  <si>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</si>
  <si>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</si>
  <si>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</si>
  <si>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</si>
  <si>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</si>
  <si>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</si>
  <si>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</si>
  <si>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</si>
  <si>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</si>
  <si>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</si>
  <si>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</si>
  <si>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</si>
  <si>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</si>
  <si>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</si>
  <si>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</si>
  <si>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</si>
  <si>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</si>
  <si>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</si>
  <si>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</si>
  <si>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</si>
  <si>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</si>
  <si>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</si>
  <si>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</si>
  <si>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</si>
  <si>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</si>
  <si>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</si>
  <si>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</si>
  <si>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</si>
  <si>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</si>
  <si>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</si>
  <si>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</si>
  <si>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</si>
  <si>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</si>
  <si>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</si>
  <si>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</si>
  <si>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</si>
  <si>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</si>
  <si>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</si>
  <si>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</si>
  <si>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</si>
  <si>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</si>
  <si>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</si>
  <si>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</si>
  <si>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</si>
  <si>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</si>
  <si>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</si>
  <si>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</si>
  <si>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</si>
  <si>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</si>
  <si>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</si>
  <si>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</si>
  <si>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</si>
  <si>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</si>
  <si>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</si>
  <si>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</si>
  <si>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</si>
  <si>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</si>
  <si>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</si>
  <si>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</si>
  <si>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</si>
  <si>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</si>
  <si>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</si>
  <si>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</si>
  <si>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</si>
  <si>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</si>
  <si>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</si>
  <si>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</si>
  <si>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</si>
  <si>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</si>
  <si>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</si>
  <si>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</si>
  <si>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</si>
  <si>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</si>
  <si>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</si>
  <si>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</si>
  <si>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</si>
  <si>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</si>
  <si>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</si>
  <si>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</si>
  <si>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</si>
  <si>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</si>
  <si>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</si>
  <si>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</si>
  <si>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</si>
  <si>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</si>
  <si>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</si>
  <si>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</si>
  <si>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</si>
  <si>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</si>
  <si>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</si>
  <si>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</si>
  <si>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</si>
  <si>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</si>
  <si>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</si>
  <si>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</si>
  <si>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</si>
  <si>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</si>
  <si>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</si>
  <si>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</si>
  <si>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</si>
  <si>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</si>
  <si>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</si>
  <si>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</si>
  <si>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</si>
  <si>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</si>
  <si>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</si>
  <si>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</si>
  <si>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</si>
  <si>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</si>
  <si>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</si>
  <si>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</si>
  <si>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</si>
  <si>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</si>
  <si>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</si>
  <si>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</si>
  <si>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</si>
  <si>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</si>
  <si>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</si>
  <si>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</si>
  <si>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</si>
  <si>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</si>
  <si>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</si>
  <si>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</si>
  <si>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</si>
  <si>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</si>
  <si>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</si>
  <si>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</si>
  <si>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</si>
  <si>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</si>
  <si>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</si>
  <si>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</si>
  <si>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</si>
  <si>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</si>
  <si>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</si>
  <si>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</si>
  <si>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</si>
  <si>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</si>
  <si>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</si>
  <si>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</si>
  <si>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</si>
  <si>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</si>
  <si>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</si>
  <si>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</si>
  <si>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</si>
  <si>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</si>
  <si>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</si>
  <si>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</si>
  <si>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</si>
  <si>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</si>
  <si>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</si>
  <si>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</si>
  <si>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</si>
  <si>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</si>
  <si>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</si>
  <si>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</si>
  <si>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</si>
  <si>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</si>
  <si>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</si>
  <si>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</si>
  <si>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</si>
  <si>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</si>
  <si>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</si>
  <si>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</si>
  <si>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</si>
  <si>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</si>
  <si>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</si>
  <si>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</si>
  <si>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</si>
  <si>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</si>
  <si>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</si>
  <si>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</si>
  <si>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</si>
  <si>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</si>
  <si>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</si>
  <si>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</si>
  <si>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</si>
  <si>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</si>
  <si>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</si>
  <si>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</si>
  <si>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</si>
  <si>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</si>
  <si>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</si>
  <si>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</si>
  <si>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</si>
  <si>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</si>
  <si>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</si>
  <si>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</si>
  <si>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</si>
  <si>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</si>
  <si>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</si>
  <si>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</si>
  <si>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</si>
  <si>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</si>
  <si>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</si>
  <si>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</si>
  <si>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</si>
  <si>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</si>
  <si>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</si>
  <si>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</si>
  <si>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</si>
  <si>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</si>
  <si>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</si>
  <si>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</si>
  <si>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</si>
  <si>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</si>
  <si>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</si>
  <si>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</si>
  <si>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</si>
  <si>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</si>
  <si>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</si>
  <si>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</si>
  <si>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</si>
  <si>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</si>
  <si>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</si>
  <si>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</si>
  <si>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</si>
  <si>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</si>
  <si>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</si>
  <si>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</si>
  <si>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</si>
  <si>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</si>
  <si>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</si>
  <si>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</si>
  <si>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</si>
  <si>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</si>
  <si>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</si>
  <si>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</si>
  <si>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</si>
  <si>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</si>
  <si>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</si>
  <si>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</si>
  <si>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</si>
  <si>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</si>
  <si>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</si>
  <si>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</si>
  <si>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</si>
  <si>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</si>
  <si>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</si>
  <si>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</si>
  <si>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</si>
  <si>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</si>
  <si>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</si>
  <si>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</si>
  <si>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</si>
  <si>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</si>
  <si>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</si>
  <si>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</si>
  <si>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</si>
  <si>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</si>
  <si>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</si>
  <si>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</si>
  <si>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</si>
  <si>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</si>
  <si>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</si>
  <si>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</si>
  <si>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</si>
  <si>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</si>
  <si>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</si>
  <si>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</si>
  <si>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</si>
  <si>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</si>
  <si>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</si>
  <si>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</si>
  <si>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</si>
  <si>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</si>
  <si>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</si>
  <si>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</si>
  <si>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</si>
  <si>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</si>
  <si>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</si>
  <si>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</si>
  <si>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</si>
  <si>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</si>
  <si>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</si>
  <si>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</si>
  <si>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</si>
  <si>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</si>
  <si>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</si>
  <si>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</si>
  <si>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</si>
  <si>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</si>
  <si>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</si>
  <si>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</si>
  <si>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</si>
  <si>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</si>
  <si>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</si>
  <si>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</si>
  <si>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</si>
  <si>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</si>
  <si>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</si>
  <si>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</si>
  <si>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</si>
  <si>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</si>
  <si>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</si>
  <si>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</si>
  <si>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</si>
  <si>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</si>
  <si>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</si>
  <si>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</si>
  <si>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</si>
  <si>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</si>
  <si>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</si>
  <si>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</si>
  <si>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</si>
  <si>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</si>
  <si>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</si>
  <si>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</si>
  <si>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</si>
  <si>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</si>
  <si>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</si>
  <si>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</si>
  <si>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</si>
  <si>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</si>
  <si>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</si>
  <si>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</si>
  <si>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</si>
  <si>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</si>
  <si>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</si>
  <si>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</si>
  <si>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</si>
  <si>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</si>
  <si>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</si>
  <si>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</si>
  <si>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</si>
  <si>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</si>
  <si>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</si>
  <si>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</si>
  <si>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</si>
  <si>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</si>
  <si>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</si>
  <si>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</si>
  <si>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</si>
  <si>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</si>
  <si>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</si>
  <si>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</si>
  <si>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</si>
  <si>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</si>
  <si>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</si>
  <si>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</si>
  <si>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</si>
  <si>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</si>
  <si>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</si>
  <si>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</si>
  <si>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</si>
  <si>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</si>
  <si>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</si>
  <si>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</si>
  <si>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</si>
  <si>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</si>
  <si>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</si>
  <si>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</si>
  <si>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</si>
  <si>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</si>
  <si>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</si>
  <si>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</si>
  <si>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</si>
  <si>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</si>
  <si>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</si>
  <si>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</si>
  <si>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</si>
  <si>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</si>
  <si>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</si>
  <si>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</si>
  <si>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</si>
  <si>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</si>
  <si>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</si>
  <si>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</si>
  <si>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</si>
  <si>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</si>
  <si>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</si>
  <si>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</si>
  <si>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</si>
  <si>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</si>
  <si>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</si>
  <si>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</si>
  <si>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</si>
  <si>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</si>
  <si>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</si>
  <si>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</si>
  <si>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</si>
  <si>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</si>
  <si>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</si>
  <si>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</si>
  <si>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</si>
  <si>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</si>
  <si>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</si>
  <si>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</si>
  <si>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</si>
  <si>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</si>
  <si>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</si>
  <si>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</si>
  <si>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</si>
  <si>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</si>
  <si>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</si>
  <si>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</si>
  <si>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</si>
  <si>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</si>
  <si>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</si>
  <si>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</si>
  <si>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</si>
  <si>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</si>
  <si>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</si>
  <si>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</si>
  <si>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</si>
  <si>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</si>
  <si>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</si>
  <si>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</si>
  <si>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</si>
  <si>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</si>
  <si>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</si>
  <si>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</si>
  <si>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</si>
  <si>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</si>
  <si>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</si>
  <si>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</si>
  <si>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</si>
  <si>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</si>
  <si>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</si>
  <si>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</si>
  <si>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</si>
  <si>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</si>
  <si>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</si>
  <si>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</si>
  <si>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</si>
  <si>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</si>
  <si>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</si>
  <si>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</si>
  <si>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</si>
  <si>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</si>
  <si>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</si>
  <si>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</si>
  <si>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</si>
  <si>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</si>
  <si>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</si>
  <si>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</si>
  <si>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</si>
  <si>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</si>
  <si>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</si>
  <si>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</si>
  <si>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</si>
  <si>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</si>
  <si>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</si>
  <si>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</si>
  <si>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</si>
  <si>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</si>
  <si>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</si>
  <si>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</si>
  <si>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</si>
  <si>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</si>
  <si>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</si>
  <si>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</si>
  <si>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</si>
  <si>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</si>
  <si>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</si>
  <si>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</si>
  <si>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</si>
  <si>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</si>
  <si>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</si>
  <si>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</si>
  <si>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</si>
  <si>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</si>
  <si>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</si>
  <si>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</si>
  <si>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</si>
  <si>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</si>
  <si>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</si>
  <si>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</si>
  <si>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</si>
  <si>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</si>
  <si>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</si>
  <si>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</si>
  <si>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</si>
  <si>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</si>
  <si>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</si>
  <si>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</si>
  <si>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</si>
  <si>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</si>
  <si>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</si>
  <si>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</si>
  <si>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</si>
  <si>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</si>
  <si>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</si>
  <si>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</si>
  <si>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</si>
  <si>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</si>
  <si>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</si>
  <si>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</si>
  <si>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</si>
  <si>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</si>
  <si>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</si>
  <si>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</si>
  <si>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</si>
  <si>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</si>
  <si>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</si>
  <si>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</si>
  <si>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</si>
  <si>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</si>
  <si>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</si>
  <si>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</si>
  <si>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</si>
  <si>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</si>
  <si>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</si>
  <si>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</si>
  <si>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</si>
  <si>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</si>
  <si>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</si>
  <si>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</si>
  <si>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</si>
  <si>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</si>
  <si>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</si>
  <si>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</si>
  <si>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</si>
  <si>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</si>
  <si>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</si>
  <si>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</si>
  <si>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</si>
  <si>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</si>
  <si>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</si>
  <si>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</si>
  <si>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</si>
  <si>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</si>
  <si>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</si>
  <si>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</si>
  <si>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</si>
  <si>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</si>
  <si>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</si>
  <si>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</si>
  <si>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</si>
  <si>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</si>
  <si>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</si>
  <si>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</si>
  <si>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</si>
  <si>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</si>
  <si>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</si>
  <si>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</si>
  <si>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</si>
  <si>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</si>
  <si>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</si>
  <si>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</si>
  <si>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</si>
  <si>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</si>
  <si>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</si>
  <si>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</si>
  <si>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</si>
  <si>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</si>
  <si>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</si>
  <si>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</si>
  <si>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</si>
  <si>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</si>
  <si>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</si>
  <si>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</si>
  <si>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</si>
  <si>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</si>
  <si>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</si>
  <si>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</si>
  <si>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</si>
  <si>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</si>
  <si>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</si>
  <si>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</si>
  <si>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</si>
  <si>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</si>
  <si>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</si>
  <si>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</si>
  <si>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</si>
  <si>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</si>
  <si>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</si>
  <si>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</si>
  <si>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</si>
  <si>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</si>
  <si>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</si>
  <si>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</si>
  <si>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</si>
  <si>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</si>
  <si>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</si>
  <si>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</si>
  <si>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</si>
  <si>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</si>
  <si>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</si>
  <si>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</si>
  <si>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</si>
  <si>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</si>
  <si>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</si>
  <si>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</si>
  <si>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</si>
  <si>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</si>
  <si>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</si>
  <si>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</si>
  <si>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</si>
  <si>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</si>
  <si>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</si>
  <si>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</si>
  <si>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</si>
  <si>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</si>
  <si>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</si>
  <si>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</si>
  <si>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</si>
  <si>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</si>
  <si>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</si>
  <si>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</si>
  <si>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</si>
  <si>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</si>
  <si>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</si>
  <si>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</si>
  <si>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</si>
  <si>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</si>
  <si>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</si>
  <si>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</si>
  <si>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</si>
  <si>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</si>
  <si>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</si>
  <si>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</si>
  <si>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</si>
  <si>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</si>
  <si>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</si>
  <si>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</si>
  <si>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</si>
  <si>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</si>
  <si>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</si>
  <si>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</si>
  <si>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</si>
  <si>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</si>
  <si>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</si>
  <si>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</si>
  <si>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</si>
  <si>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</si>
  <si>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</si>
  <si>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</si>
  <si>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</si>
  <si>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</si>
  <si>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</si>
  <si>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</si>
  <si>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</si>
  <si>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</si>
  <si>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</si>
  <si>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</si>
  <si>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</si>
  <si>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</si>
  <si>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</si>
  <si>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</si>
  <si>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</si>
  <si>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</si>
  <si>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</si>
  <si>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</si>
  <si>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</si>
  <si>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</si>
  <si>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</si>
  <si>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</si>
  <si>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</si>
  <si>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</si>
  <si>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</si>
  <si>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</si>
  <si>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</si>
  <si>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</si>
  <si>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</si>
  <si>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</si>
  <si>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</si>
  <si>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</si>
  <si>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</si>
  <si>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</si>
  <si>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</si>
  <si>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</si>
  <si>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</si>
  <si>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</si>
  <si>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</si>
  <si>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</si>
  <si>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</si>
  <si>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</si>
  <si>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</si>
  <si>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</si>
  <si>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</si>
  <si>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</si>
  <si>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</si>
  <si>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</si>
  <si>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</si>
  <si>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</si>
  <si>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</si>
  <si>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</si>
  <si>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</si>
  <si>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</si>
  <si>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</si>
  <si>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</si>
  <si>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</si>
  <si>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</si>
  <si>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</si>
  <si>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</si>
  <si>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</si>
  <si>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</si>
  <si>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</si>
  <si>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</si>
  <si>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</si>
  <si>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</si>
  <si>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</si>
  <si>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</si>
  <si>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</si>
  <si>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</si>
  <si>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</si>
  <si>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</si>
  <si>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</si>
  <si>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</si>
  <si>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</si>
  <si>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</si>
  <si>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</si>
  <si>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</si>
  <si>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</si>
  <si>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</si>
  <si>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</si>
  <si>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</si>
  <si>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</si>
  <si>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</si>
  <si>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</si>
  <si>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</si>
  <si>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</si>
  <si>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</si>
  <si>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</si>
  <si>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</si>
  <si>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</si>
  <si>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</si>
  <si>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</si>
  <si>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</si>
  <si>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</si>
  <si>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</si>
  <si>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</si>
  <si>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</si>
  <si>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Mykonos</t>
  </si>
  <si>
    <t>Steering Comitee:
- The Mayor of Mykonos - The vice Mayor of Mykonos
- DAFNI (Network of Aegean Islands for Sustainability)
Work group:
- The energy representative of the municipality of Mykonos
- The technical department of the municipality of Mykonos
- DAFNI (Network of Aegean Islands for Sustainability)</t>
  </si>
  <si>
    <t>Staff:
- The energy representative of the municipality of Mykonos (1 person)
- The technical department of the municipality of Mykonos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</si>
  <si>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</si>
  <si>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</si>
  <si>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Mykonos's energy profile. The monitoring task will be taken over by the work group.</t>
  </si>
  <si>
    <t xml:space="preserve">The long-term vision of the municipality of Mykonos is to succeed into restricitng the rapidly increasing CO2 emissions of Mykonos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Mykonos are expected to increase by 62%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</si>
  <si>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</si>
  <si>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</si>
  <si>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</si>
  <si>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</si>
  <si>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</si>
  <si>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</si>
  <si>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</si>
  <si>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</si>
  <si>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</si>
  <si>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</si>
  <si>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</si>
  <si>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</si>
  <si>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</si>
  <si>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</si>
  <si>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</si>
  <si>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Mykonos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</si>
  <si>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</si>
  <si>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</si>
  <si>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</si>
  <si>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</si>
  <si>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</si>
  <si>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</si>
  <si>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</si>
  <si>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</si>
  <si>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</si>
  <si>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</si>
  <si>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</si>
  <si>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</si>
  <si>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Mykonos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</si>
  <si>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</si>
  <si>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</si>
  <si>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</si>
  <si>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</si>
  <si>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</si>
  <si>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</si>
  <si>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</si>
  <si>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</si>
  <si>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</si>
  <si>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</si>
  <si>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</si>
  <si>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</si>
  <si>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</si>
  <si>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</si>
  <si>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</si>
  <si>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</si>
  <si>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</si>
  <si>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</si>
  <si>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</si>
  <si>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Mykonos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</si>
  <si>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</si>
  <si>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</si>
  <si>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</si>
  <si>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Mykonos - Health centers - Hospital</t>
  </si>
  <si>
    <t>Increase to 30% the total space heating energy demand supplied from heat pumps by 2020 - Increase to 30% the total hot water energy demand supplied from solar thermal by 2020</t>
  </si>
  <si>
    <t>Municipality of Mykonos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</si>
  <si>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</si>
  <si>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</si>
  <si>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Mykonos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</si>
  <si>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</si>
  <si>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</si>
  <si>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Mykonos - Mykonos KTEL </t>
  </si>
  <si>
    <t>Increase by 20% the energy efficiency of passenger transports by road by 2020 through the promotion of eco-driving practices.</t>
  </si>
  <si>
    <t>Municipality of Mykonos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</si>
  <si>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</si>
  <si>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</si>
  <si>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Mykonos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</si>
  <si>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</si>
  <si>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</si>
  <si>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</si>
  <si>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</si>
  <si>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</si>
  <si>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</si>
  <si>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</si>
  <si>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</si>
  <si>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Mykonos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</si>
</sst>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Mykonos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Mykonos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-2.8931623178991502E-2</v></c><c r="L8" s="211"><v>6.4570936833450956E-2</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Mykonos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9274</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26056.882954616725</v></c><c r="D17" s="234"><v>0</v></c><c r="E17" s="234"><v>0</v></c><c r="F17" s="64"><v>26056.882954616725</v></c><c r="G17" s="234"><v>0</v></c><c r="H17" s="234"><v>26911.708161175353</v></c><c r="I17" s="234"><v>0</v></c><c r="J17" s="234"><v>3445.8814799999991</v></c><c r="K17" s="234"><v>0</v></c><c r="L17" s="234"><v>0</v></c><c r="M17" s="64"><v>30357.589641175353</v></c><c r="N17" s="234"><v>0</v></c><c r="O17" s="234"><v>0</v></c><c r="P17" s="234"><v>2424.4954977676134</v></c><c r="Q17" s="234"><v>0</v></c><c r="R17" s="234"><v>0</v></c><c r="S17" s="234"><v>7405.2309293302833</v></c><c r="T17" s="64"><v>9829.7264270978958</v></c><c r="U17" s="64"><v>66244.199022889967</v></c></row><row r="18" spans="1:21" s="21" customFormat="1" ht="15.75"><c r="A18" s="22"/><c r="B18" s="182" t="str"><f>Translation!A61</f><v>Hot water</v></c><c r="C18" s="154"><v>2873.4761455023568</v></c><c r="D18" s="154"><v>0</v></c><c r="E18" s="154"><v>0</v></c><c r="F18" s="64"><v>2873.4761455023568</v></c><c r="G18" s="154"><v>0</v></c><c r="H18" s="154"><v>2343.6789811753597</v></c><c r="I18" s="154"><v>0</v></c><c r="J18" s="154"><v>0</v></c><c r="K18" s="154"><v>0</v></c><c r="L18" s="154"><v>0</v></c><c r="M18" s="64"><v>2343.6789811753597</v></c><c r="N18" s="154"><v>0</v></c><c r="O18" s="154"><v>0</v></c><c r="P18" s="154"><v>2424.4954977676134</v></c><c r="Q18" s="154"><v>0</v></c><c r="R18" s="154"><v>0</v></c><c r="S18" s="154"><v>727.34864933028405</v></c><c r="T18" s="64"><v>3151.8441470978973</v></c><c r="U18" s="64"><v>8368.9992737756147</v></c></row><row r="19" spans="1:21" s="21" customFormat="1" ht="15.75"><c r="A19" s="22"/><c r="B19" s="182" t="str"><f>Translation!A62</f><v>Heating and cooling</v></c><c r="C19" s="154"><v>11425.75422111437</v></c><c r="D19" s="154"><v>0</v></c><c r="E19" s="154"><v>0</v></c><c r="F19" s="64"><v>11425.75422111437</v></c><c r="G19" s="154"><v>0</v></c><c r="H19" s="154"><v>24568.029179999994</v></c><c r="I19" s="154"><v>0</v></c><c r="J19" s="154"><v>2076.1714799999995</v></c><c r="K19" s="154"><v>0</v></c><c r="L19" s="154"><v>0</v></c><c r="M19" s="64"><v>26644.200659999995</v></c><c r="N19" s="154"><v>0</v></c><c r="O19" s="154"><v>0</v></c><c r="P19" s="154"><v>0</v></c><c r="Q19" s="154"><v>0</v></c><c r="R19" s="154"><v>0</v></c><c r="S19" s="154"><v>5536.4572799999987</v></c><c r="T19" s="64"><v>5536.4572799999987</v></c><c r="U19" s="64"><v>43606.412161114364</v></c></row><row r="20" spans="1:21" s="21" customFormat="1" ht="15.75"><c r="A20" s="22"/><c r="B20" s="182" t="str"><f>Translation!A63</f><v>Lighting</v></c><c r="C20" s="154"><v>3266.6285880000005</v></c><c r="D20" s="154"><v>0</v></c><c r="E20" s="154"><v>0</v></c><c r="F20" s="64"><v>3266.6285880000005</v></c><c r="G20" s="154"><v>0</v></c><c r="H20" s="154"><v>0</v></c><c r="I20" s="154"><v>0</v></c><c r="J20" s="154"><v>0</v></c><c r="K20" s="154"><v>0</v></c><c r="L20" s="154"><v>0</v></c><c r="M20" s="64"><v>0</v></c><c r="N20" s="154"><v>0</v></c><c r="O20" s="154"><v>0</v></c><c r="P20" s="154"><v>0</v></c><c r="Q20" s="154"><v>0</v></c><c r="R20" s="154"><v>0</v></c><c r="S20" s="154"><v>0</v></c><c r="T20" s="64"><v>0</v></c><c r="U20" s="64"><v>3266.6285880000005</v></c></row><row r="21" spans="1:21" s="21" customFormat="1" ht="15.75"><c r="A21" s="22"/><c r="B21" s="182" t="str"><f>Translation!A64</f><v>Cooking</v></c><c r="C21" s="154"><v>2282.85</v></c><c r="D21" s="154"><v>0</v></c><c r="E21" s="154"><v>0</v></c><c r="F21" s="64"><v>2282.85</v></c><c r="G21" s="154"><v>0</v></c><c r="H21" s="154"><v>0</v></c><c r="I21" s="154"><v>0</v></c><c r="J21" s="154"><v>1369.7099999999998</v></c><c r="K21" s="154"><v>0</v></c><c r="L21" s="154"><v>0</v></c><c r="M21" s="64"><v>1369.7099999999998</v></c><c r="N21" s="154"><v>0</v></c><c r="O21" s="154"><v>0</v></c><c r="P21" s="154"><v>0</v></c><c r="Q21" s="154"><v>0</v></c><c r="R21" s="154"><v>0</v></c><c r="S21" s="154"><v>1141.425</v></c><c r="T21" s="64"><v>1141.425</v></c><c r="U21" s="64"><v>4793.9849999999997</v></c></row><row r="22" spans="1:21" s="21" customFormat="1" ht="15.75"><c r="A22" s="22"/><c r="B22" s="182" t="str"><f>Translation!A65</f><v>Refrigerator and freezers</v></c><c r="C22" s="154"><v>3204.0000000000009</v></c><c r="D22" s="154"><v>0</v></c><c r="E22" s="154"><v>0</v></c><c r="F22" s="64"><v>3204.0000000000009</v></c><c r="G22" s="154"><v>0</v></c><c r="H22" s="154"><v>0</v></c><c r="I22" s="154"><v>0</v></c><c r="J22" s="154"><v>0</v></c><c r="K22" s="154"><v>0</v></c><c r="L22" s="154"><v>0</v></c><c r="M22" s="64"><v>0</v></c><c r="N22" s="154"><v>0</v></c><c r="O22" s="154"><v>0</v></c><c r="P22" s="154"><v>0</v></c><c r="Q22" s="154"><v>0</v></c><c r="R22" s="154"><v>0</v></c><c r="S22" s="154"><v>0</v></c><c r="T22" s="64"><v>0</v></c><c r="U22" s="64"><v>3204.0000000000009</v></c></row><row r="23" spans="1:21" s="21" customFormat="1" ht="15.75"><c r="A23" s="22"/><c r="B23" s="182" t="str"><f>Translation!A66</f><v>Laundry machines and dryers</v></c><c r="C23" s="154"><v>195.00000000000006</v></c><c r="D23" s="154"><v>0</v></c><c r="E23" s="154"><v>0</v></c><c r="F23" s="64"><v>195.00000000000006</v></c><c r="G23" s="154"><v>0</v></c><c r="H23" s="154"><v>0</v></c><c r="I23" s="154"><v>0</v></c><c r="J23" s="154"><v>0</v></c><c r="K23" s="154"><v>0</v></c><c r="L23" s="154"><v>0</v></c><c r="M23" s="64"><v>0</v></c><c r="N23" s="154"><v>0</v></c><c r="O23" s="154"><v>0</v></c><c r="P23" s="154"><v>0</v></c><c r="Q23" s="154"><v>0</v></c><c r="R23" s="154"><v>0</v></c><c r="S23" s="154"><v>0</v></c><c r="T23" s="64"><v>0</v></c><c r="U23" s="64"><v>195.00000000000006</v></c></row><row r="24" spans="1:21" s="21" customFormat="1" ht="15.75"><c r="A24" s="22"/><c r="B24" s="182" t="str"><f>Translation!A67</f><v>Dish washing</v></c><c r="C24" s="154"><v>273.00000000000006</v></c><c r="D24" s="154"><v>0</v></c><c r="E24" s="154"><v>0</v></c><c r="F24" s="64"><v>273.00000000000006</v></c><c r="G24" s="154"><v>0</v></c><c r="H24" s="154"><v>0</v></c><c r="I24" s="154"><v>0</v></c><c r="J24" s="154"><v>0</v></c><c r="K24" s="154"><v>0</v></c><c r="L24" s="154"><v>0</v></c><c r="M24" s="64"><v>0</v></c><c r="N24" s="154"><v>0</v></c><c r="O24" s="154"><v>0</v></c><c r="P24" s="154"><v>0</v></c><c r="Q24" s="154"><v>0</v></c><c r="R24" s="154"><v>0</v></c><c r="S24" s="154"><v>0</v></c><c r="T24" s="64"><v>0</v></c><c r="U24" s="64"><v>273.00000000000006</v></c></row><row r="25" spans="1:21" s="21" customFormat="1" ht="15.75"><c r="A25" s="22"/><c r="B25" s="182" t="str"><f>Translation!A68</f><v>Tv sets</v></c><c r="C25" s="154"><v>253.65000000000006</v></c><c r="D25" s="154"><v>0</v></c><c r="E25" s="154"><v>0</v></c><c r="F25" s="64"><v>253.65000000000006</v></c><c r="G25" s="154"><v>0</v></c><c r="H25" s="154"><v>0</v></c><c r="I25" s="154"><v>0</v></c><c r="J25" s="154"><v>0</v></c><c r="K25" s="154"><v>0</v></c><c r="L25" s="154"><v>0</v></c><c r="M25" s="64"><v>0</v></c><c r="N25" s="154"><v>0</v></c><c r="O25" s="154"><v>0</v></c><c r="P25" s="154"><v>0</v></c><c r="Q25" s="154"><v>0</v></c><c r="R25" s="154"><v>0</v></c><c r="S25" s="154"><v>0</v></c><c r="T25" s="64"><v>0</v></c><c r="U25" s="64"><v>253.65000000000006</v></c></row><row r="26" spans="1:21" s="21" customFormat="1" ht="15.75"><c r="A26" s="22"/><c r="B26" s="182" t="str"><f>Translation!A69</f><v>Other electric appliances</v></c><c r="C26" s="154"><v>2282.523999999999</v></c><c r="D26" s="154"><v>0</v></c><c r="E26" s="154"><v>0</v></c><c r="F26" s="64"><v>2282.523999999999</v></c><c r="G26" s="154"><v>0</v></c><c r="H26" s="154"><v>0</v></c><c r="I26" s="154"><v>0</v></c><c r="J26" s="154"><v>0</v></c><c r="K26" s="154"><v>0</v></c><c r="L26" s="154"><v>0</v></c><c r="M26" s="64"><v>0</v></c><c r="N26" s="154"><v>0</v></c><c r="O26" s="154"><v>0</v></c><c r="P26" s="154"><v>0</v></c><c r="Q26" s="154"><v>0</v></c><c r="R26" s="154"><v>0</v></c><c r="S26" s="154"><v>0</v></c><c r="T26" s="64"><v>0</v></c><c r="U26" s="64"><v>2282.523999999999</v></c></row><row r="27" spans="1:21" s="21" customFormat="1" ht="15.75"><c r="A27" s="22"/><c r="B27" s="66" t="str"><f>Translation!A70</f><v>PRIMARY SECTOR</v></c><c r="C27" s="234"><v>952.21673406593391</v></c><c r="D27" s="234"><v>0</v></c><c r="E27" s="234"><v>0</v></c><c r="F27" s="64"><v>952.21673406593391</v></c><c r="G27" s="234"><v>0</v></c><c r="H27" s="234"><v>172.38718313164173</v></c><c r="I27" s="234"><v>0</v></c><c r="J27" s="234"><v>0</v></c><c r="K27" s="234"><v>0</v></c><c r="L27" s="234"><v>0</v></c><c r="M27" s="64"><v>172.38718313164173</v></c><c r="N27" s="234"><v>0</v></c><c r="O27" s="234"><v>0</v></c><c r="P27" s="234"><v>0</v></c><c r="Q27" s="234"><v>0</v></c><c r="R27" s="234"><v>0</v></c><c r="S27" s="234"><v>196.80104363867201</v></c><c r="T27" s="64"><v>196.80104363867201</v></c><c r="U27" s="64"><v>1321.4049608362475</v></c></row><row r="28" spans="1:21" s="21" customFormat="1" ht="15.75"><c r="A28" s="22"/><c r="B28" s="183" t="str"><f>Translation!A71</f><v>Agriculture, forestry and fishing</v></c><c r="C28" s="154"><v>952.21673406593391</v></c><c r="D28" s="154"><v>0</v></c><c r="E28" s="154"><v>0</v></c><c r="F28" s="64"><v>952.21673406593391</v></c><c r="G28" s="154"><v>0</v></c><c r="H28" s="154"><v>172.38718313164173</v></c><c r="I28" s="154"><v>0</v></c><c r="J28" s="154"><v>0</v></c><c r="K28" s="154"><v>0</v></c><c r="L28" s="154"><v>0</v></c><c r="M28" s="64"><v>172.38718313164173</v></c><c r="N28" s="154"><v>0</v></c><c r="O28" s="154"><v>0</v></c><c r="P28" s="154"><v>0</v></c><c r="Q28" s="154"><v>0</v></c><c r="R28" s="154"><v>0</v></c><c r="S28" s="154"><v>196.80104363867201</v></c><c r="T28" s="64"><v>196.80104363867201</v></c><c r="U28" s="64"><v>1321.4049608362475</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5977.8050527472533</v></c><c r="D30" s="234"><v>0</v></c><c r="E30" s="234"><v>0</v></c><c r="F30" s="64"><v>5977.8050527472533</v></c><c r="G30" s="234"><v>2482.8573139287932</v></c><c r="H30" s="234"><v>2595.0960692159852</v></c><c r="I30" s="234"><v>0</v></c><c r="J30" s="234"><v>69.846944905359663</v></c><c r="K30" s="234"><v>0</v></c><c r="L30" s="234"><v>0</v></c><c r="M30" s="64"><v>5147.8003280501389</v></c><c r="N30" s="234"><v>0</v></c><c r="O30" s="234"><v>0</v></c><c r="P30" s="234"><v>39.313539796823221</v></c><c r="Q30" s="234"><v>0</v></c><c r="R30" s="234"><v>0</v></c><c r="S30" s="234"><v>47.991723396923078</v></c><c r="T30" s="64"><v>87.305263193746299</v></c><c r="U30" s="64"><v>11212.910643991137</v></c></row><row r="31" spans="1:21" s="21" customFormat="1" ht="15.75"><c r="A31" s="22"/><c r="B31" s="183" t="str"><f>Translation!A74</f><v>Manufacturing</v></c><c r="C31" s="154"><v>888.73561846153848</v></c><c r="D31" s="154"><v>0</v></c><c r="E31" s="154"><v>0</v></c><c r="F31" s="64"><v>888.73561846153848</v></c><c r="G31" s="154"><v>496.57146278575863</v></c><c r="H31" s="154"><v>519.01921384319701</v></c><c r="I31" s="154"><v>0</v></c><c r="J31" s="154"><v>69.846944905359663</v></c><c r="K31" s="154"><v>0</v></c><c r="L31" s="154"><v>0</v></c><c r="M31" s="64"><v>1085.4376215343152</v></c><c r="N31" s="154"><v>0</v></c><c r="O31" s="154"><v>0</v></c><c r="P31" s="154"><v>39.313539796823221</v></c><c r="Q31" s="154"><v>0</v></c><c r="R31" s="154"><v>0</v></c><c r="S31" s="154"><v>47.991723396923078</v></c><c r="T31" s="64"><v>87.305263193746299</v></c><c r="U31" s="64"><v>2061.4785031895999</v></c></row><row r="32" spans="1:21" s="21" customFormat="1" ht="30"><c r="A32" s="22"/><c r="B32" s="183" t="str"><f>Translation!A75</f><v>Water supply, sewerage, waste management and remediation activities</v></c><c r="C32" s="154"><v>1534.1269604395604</v></c><c r="D32" s="154"><v>0</v></c><c r="E32" s="154"><v>0</v></c><c r="F32" s="64"><v>1534.1269604395604</v></c><c r="G32" s="154"><v>0</v></c><c r="H32" s="154"><v>0</v></c><c r="I32" s="154"><v>0</v></c><c r="J32" s="154"><v>0</v></c><c r="K32" s="154"><v>0</v></c><c r="L32" s="154"><v>0</v></c><c r="M32" s="64"><v>0</v></c><c r="N32" s="154"><v>0</v></c><c r="O32" s="154"><v>0</v></c><c r="P32" s="154"><v>0</v></c><c r="Q32" s="154"><v>0</v></c><c r="R32" s="154"><v>0</v></c><c r="S32" s="154"><v>0</v></c><c r="T32" s="64"><v>0</v></c><c r="U32" s="64"><v>1534.1269604395604</v></c></row><row r="33" spans="1:21" s="21" customFormat="1" ht="15.75"><c r="A33" s="22"/><c r="B33" s="183" t="str"><f>Translation!A76</f><v>Construction</v></c><c r="C33" s="154"><v>3554.9424738461539</v></c><c r="D33" s="154"><v>0</v></c><c r="E33" s="154"><v>0</v></c><c r="F33" s="64"><v>3554.9424738461539</v></c><c r="G33" s="154"><v>1986.2858511430345</v></c><c r="H33" s="154"><v>2076.076855372788</v></c><c r="I33" s="154"><v>0</v></c><c r="J33" s="154"><v>0</v></c><c r="K33" s="154"><v>0</v></c><c r="L33" s="154"><v>0</v></c><c r="M33" s="64"><v>4062.3627065158225</v></c><c r="N33" s="154"><v>0</v></c><c r="O33" s="154"><v>0</v></c><c r="P33" s="154"><v>0</v></c><c r="Q33" s="154"><v>0</v></c><c r="R33" s="154"><v>0</v></c><c r="S33" s="154"><v>0</v></c><c r="T33" s="64"><v>0</v></c><c r="U33" s="64"><v>7617.3051803619765</v></c></row><row r="34" spans="1:21" s="21" customFormat="1" ht="15.75"><c r="A34" s="22"/><c r="B34" s="61" t="str"><f>Translation!A77</f><v>TERTIARY SECTOR</v></c><c r="C34" s="234"><v>75734.123954294453</v></c><c r="D34" s="234"><v>0</v></c><c r="E34" s="234"><v>0</v></c><c r="F34" s="64"><v>75734.123954294453</v></c><c r="G34" s="234"><v>0</v></c><c r="H34" s="234"><v>11968.198566196323</v></c><c r="I34" s="234"><v>0</v></c><c r="J34" s="234"><v>118.2285</v></c><c r="K34" s="234"><v>0</v></c><c r="L34" s="234"><v>0</v></c><c r="M34" s="64"><v>12086.427066196322</v></c><c r="N34" s="234"><v>0</v></c><c r="O34" s="234"><v>0</v></c><c r="P34" s="234"><v>4978.3429087270079</v></c><c r="Q34" s="234"><v>0</v></c><c r="R34" s="234"><v>0</v></c><c r="S34" s="234"><v>182.77847807999999</v></c><c r="T34" s="64"><v>5161.1213868070081</v></c><c r="U34" s="64"><v>92981.672407297781</v></c></row><row r="35" spans="1:21" s="21" customFormat="1" ht="30"><c r="A35" s="22"/><c r="B35" s="183" t="str"><f>Translation!A78</f><v xml:space="preserve">Wholesale and retail trade; repair of motor vehicles and motorcycles </v></c><c r="C35" s="154"><v>12557.562766308638</v></c><c r="D35" s="154"><v>0</v></c><c r="E35" s="154"><v>0</v></c><c r="F35" s="64"><v>12557.562766308638</v></c><c r="G35" s="154"><v>0</v></c><c r="H35" s="154"><v>1660.9582328210499</v></c><c r="I35" s="154"><v>0</v></c><c r="J35" s="154"><v>0</v></c><c r="K35" s="154"><v>0</v></c><c r="L35" s="154"><v>0</v></c><c r="M35" s="64"><v>1660.9582328210499</v></c><c r="N35" s="154"><v>0</v></c><c r="O35" s="154"><v>0</v></c><c r="P35" s="154"><v>151.33388891520096</v></c><c r="Q35" s="154"><v>0</v></c><c r="R35" s="154"><v>0</v></c><c r="S35" s="154"><v>0</v></c><c r="T35" s="64"><v>151.33388891520096</v></c><c r="U35" s="64"><v>14369.854888044887</v></c></row><row r="36" spans="1:21" s="21" customFormat="1" ht="15.75"><c r="A36" s="22"/><c r="B36" s="183" t="str"><f>Translation!A79</f><v>Accommodation and food service activities</v></c><c r="C36" s="154"><v>51207.6098236998</v></c><c r="D36" s="154"><v>0</v></c><c r="E36" s="154"><v>0</v></c><c r="F36" s="64"><v>51207.6098236998</v></c><c r="G36" s="154"><v>0</v></c><c r="H36" s="154"><v>8552.9816026434364</v></c><c r="I36" s="154"><v>0</v></c><c r="J36" s="154"><v>118.2285</v></c><c r="K36" s="154"><v>0</v></c><c r="L36" s="154"><v>0</v></c><c r="M36" s="64"><v>8671.2101026434357</v></c><c r="N36" s="154"><v>0</v></c><c r="O36" s="154"><v>0</v></c><c r="P36" s="154"><v>4737.018887015196</v></c><c r="Q36" s="154"><v>0</v></c><c r="R36" s="154"><v>0</v></c><c r="S36" s="154"><v>182.77847807999999</v></c><c r="T36" s="64"><v>4919.7973650951963</v></c><c r="U36" s="64"><v>64798.61729143843</v></c></row><row r="37" spans="1:21" s="21" customFormat="1" ht="15.75"><c r="A37" s="22"/><c r="B37" s="183" t="str"><f>Translation!A80</f><v>General public administration and social security</v></c><c r="C37" s="154"><v>944.32010189132416</v></c><c r="D37" s="154"><v>0</v></c><c r="E37" s="154"><v>0</v></c><c r="F37" s="64"><v>944.32010189132416</v></c><c r="G37" s="154"><v>0</v></c><c r="H37" s="154"><v>281.39025307352523</v></c><c r="I37" s="154"><v>0</v></c><c r="J37" s="154"><v>0</v></c><c r="K37" s="154"><v>0</v></c><c r="L37" s="154"><v>0</v></c><c r="M37" s="64"><v>281.39025307352523</v></c><c r="N37" s="154"><v>0</v></c><c r="O37" s="154"><v>0</v></c><c r="P37" s="154"><v>0</v></c><c r="Q37" s="154"><v>0</v></c><c r="R37" s="154"><v>0</v></c><c r="S37" s="154"><v>0</v></c><c r="T37" s="64"><v>0</v></c><c r="U37" s="64"><v>1225.7103549648493</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360.48347221430612</v></c><c r="D39" s="154"><v>0</v></c><c r="E39" s="154"><v>0</v></c><c r="F39" s="64"><v>360.48347221430612</v></c><c r="G39" s="154"><v>0</v></c><c r="H39" s="154"><v>467.26414802042609</v></c><c r="I39" s="154"><v>0</v></c><c r="J39" s="154"><v>0</v></c><c r="K39" s="154"><v>0</v></c><c r="L39" s="154"><v>0</v></c><c r="M39" s="64"><v>467.26414802042609</v></c><c r="N39" s="154"><v>0</v></c><c r="O39" s="154"><v>0</v></c><c r="P39" s="154"><v>0</v></c><c r="Q39" s="154"><v>0</v></c><c r="R39" s="154"><v>0</v></c><c r="S39" s="154"><v>0</v></c><c r="T39" s="64"><v>0</v></c><c r="U39" s="64"><v>827.74762023473227</v></c></row><row r="40" spans="1:21" s="21" customFormat="1" ht="15.75"><c r="A40" s="22"/><c r="B40" s="183" t="str"><f>Translation!A83</f><v>Human health and social work activities</v></c><c r="C40" s="154"><v>22.784131715876466</v></c><c r="D40" s="154"><v>0</v></c><c r="E40" s="154"><v>0</v></c><c r="F40" s="64"><v>22.784131715876466</v></c><c r="G40" s="154"><v>0</v></c><c r="H40" s="154"><v>17.921709356150252</v></c><c r="I40" s="154"><v>0</v></c><c r="J40" s="154"><v>0</v></c><c r="K40" s="154"><v>0</v></c><c r="L40" s="154"><v>0</v></c><c r="M40" s="64"><v>17.921709356150252</v></c><c r="N40" s="154"><v>0</v></c><c r="O40" s="154"><v>0</v></c><c r="P40" s="154"><v>0</v></c><c r="Q40" s="154"><v>0</v></c><c r="R40" s="154"><v>0</v></c><c r="S40" s="154"><v>0</v></c><c r="T40" s="64"><v>0</v></c><c r="U40" s="64"><v>40.705841072026715</v></c></row><row r="41" spans="1:21" s="21" customFormat="1" ht="15.75"><c r="A41" s="22"/><c r="B41" s="183" t="str"><f>Translation!A84</f><v>Other services</v></c><c r="C41" s="154"><v>7467.3078782447164</v></c><c r="D41" s="154"><v>0</v></c><c r="E41" s="154"><v>0</v></c><c r="F41" s="64"><v>7467.3078782447164</v></c><c r="G41" s="154"><v>0</v></c><c r="H41" s="154"><v>987.68262028173331</v></c><c r="I41" s="154"><v>0</v></c><c r="J41" s="154"><v>0</v></c><c r="K41" s="154"><v>0</v></c><c r="L41" s="154"><v>0</v></c><c r="M41" s="64"><v>987.68262028173331</v></c><c r="N41" s="154"><v>0</v></c><c r="O41" s="154"><v>0</v></c><c r="P41" s="154"><v>89.990132796610894</v></c><c r="Q41" s="154"><v>0</v></c><c r="R41" s="154"><v>0</v></c><c r="S41" s="154"><v>0</v></c><c r="T41" s="64"><v>89.990132796610894</v></c><c r="U41" s="64"><v>8544.9806313230602</v></c></row><row r="42" spans="1:21" s="21" customFormat="1" ht="15.75"><c r="A42" s="22"/><c r="B42" s="183" t="str"><f>Translation!A85</f><v>Public lighting</v></c><c r="C42" s="154"><v>3174.05578021978</v></c><c r="D42" s="154"><v>0</v></c><c r="E42" s="154"><v>0</v></c><c r="F42" s="64"><v>3174.05578021978</v></c><c r="G42" s="154"><v>0</v></c><c r="H42" s="154"><v>0</v></c><c r="I42" s="154"><v>0</v></c><c r="J42" s="154"><v>0</v></c><c r="K42" s="154"><v>0</v></c><c r="L42" s="154"><v>0</v></c><c r="M42" s="64"><v>0</v></c><c r="N42" s="154"><v>0</v></c><c r="O42" s="154"><v>0</v></c><c r="P42" s="154"><v>0</v></c><c r="Q42" s="154"><v>0</v></c><c r="R42" s="154"><v>0</v></c><c r="S42" s="154"><v>0</v></c><c r="T42" s="64"><v>0</v></c><c r="U42" s="64"><v>3174.05578021978</v></c></row><row r="43" spans="1:21" s="21" customFormat="1" ht="15.75"><c r="A43" s="22"/><c r="B43" s="61" t="str"><f>Translation!A86</f><v>TRANSPORTS</v></c><c r="C43" s="234"><v>0</v></c><c r="D43" s="234"><v>0</v></c><c r="E43" s="234"><v>0</v></c><c r="F43" s="64"><v>0</v></c><c r="G43" s="234"><v>0</v></c><c r="H43" s="234"><v>1722.3610713631642</v></c><c r="I43" s="234"><v>2891.2526139852544</v></c><c r="J43" s="234"><v>0</v></c><c r="K43" s="234"><v>0</v></c><c r="L43" s="234"><v>0</v></c><c r="M43" s="64"><v>4613.6136853484186</v></c><c r="N43" s="234"><v>0</v></c><c r="O43" s="234"><v>0</v></c><c r="P43" s="234"><v>0</v></c><c r="Q43" s="234"><v>0</v></c><c r="R43" s="234"><v>0</v></c><c r="S43" s="234"><v>0</v></c><c r="T43" s="64"><v>0</v></c><c r="U43" s="64"><v>4613.6136853484186</v></c></row><row r="44" spans="1:21" s="21" customFormat="1" ht="30"><c r="A44" s="22"/><c r="B44" s="183" t="str"><f>Translation!A87</f><v>Passenger transport by road (public transport, taxi, tourism, transfers, etc.)</v></c><c r="C44" s="154"><v>0</v></c><c r="D44" s="154"><v>0</v></c><c r="E44" s="154"><v>0</v></c><c r="F44" s="64"><v>0</v></c><c r="G44" s="154"><v>0</v></c><c r="H44" s="154"><v>74.893200688224212</v></c><c r="I44" s="154"><v>17.269063265488594</v></c><c r="J44" s="154"><v>0</v></c><c r="K44" s="154"><v>0</v></c><c r="L44" s="154"><v>0</v></c><c r="M44" s="64"><v>92.162263953712809</v></c><c r="N44" s="154"><v>0</v></c><c r="O44" s="154"><v>0</v></c><c r="P44" s="154"><v>0</v></c><c r="Q44" s="154"><v>0</v></c><c r="R44" s="154"><v>0</v></c><c r="S44" s="154"><v>0</v></c><c r="T44" s="64"><v>0</v></c><c r="U44" s="64"><v>92.162263953712809</v></c></row><row r="45" spans="1:21" s="21" customFormat="1" ht="15.75"><c r="A45" s="22"/><c r="B45" s="183" t="str"><f>Translation!A88</f><v>Freight transport by road and removal services</v></c><c r="C45" s="154"><v>0</v></c><c r="D45" s="154"><v>0</v></c><c r="E45" s="154"><v>0</v></c><c r="F45" s="64"><v>0</v></c><c r="G45" s="154"><v>0</v></c><c r="H45" s="154"><v>1235.6321791967598</v></c><c r="I45" s="154"><v>284.91518695070914</v></c><c r="J45" s="154"><v>0</v></c><c r="K45" s="154"><v>0</v></c><c r="L45" s="154"><v>0</v></c><c r="M45" s="64"><v>1520.5473661474689</v></c><c r="N45" s="154"><v>0</v></c><c r="O45" s="154"><v>0</v></c><c r="P45" s="154"><v>0</v></c><c r="Q45" s="154"><v>0</v></c><c r="R45" s="154"><v>0</v></c><c r="S45" s="154"><v>0</v></c><c r="T45" s="64"><v>0</v></c><c r="U45" s="64"><v>1520.5473661474689</v></c></row><row r="46" spans="1:21" s="21" customFormat="1" ht="15.75"><c r="A46" s="22"/><c r="B46" s="183" t="str"><f>Translation!A89</f><v>Other fleet for public and private services</v></c><c r="C46" s="154"><v>0</v></c><c r="D46" s="154"><v>0</v></c><c r="E46" s="154"><v>0</v></c><c r="F46" s="64"><v>0</v></c><c r="G46" s="154"><v>0</v></c><c r="H46" s="154"><v>32.865650148937192</v></c><c r="I46" s="154"><v>485.69185727912964</v></c><c r="J46" s="154"><v>0</v></c><c r="K46" s="154"><v>0</v></c><c r="L46" s="154"><v>0</v></c><c r="M46" s="64"><v>518.55750742806686</v></c><c r="N46" s="154"><v>0</v></c><c r="O46" s="154"><v>0</v></c><c r="P46" s="154"><v>0</v></c><c r="Q46" s="154"><v>0</v></c><c r="R46" s="154"><v>0</v></c><c r="S46" s="154"><v>0</v></c><c r="T46" s="64"><v>0</v></c><c r="U46" s="64"><v>518.55750742806686</v></c></row><row r="47" spans="1:21" s="21" customFormat="1" ht="15.75"><c r="A47" s="22"/><c r="B47" s="182" t="str"><f>Translation!A90</f><v>Private transports</v></c><c r="C47" s="154"><v>0</v></c><c r="D47" s="154"><v>0</v></c><c r="E47" s="154"><v>0</v></c><c r="F47" s="64"><v>0</v></c><c r="G47" s="154"><v>0</v></c><c r="H47" s="154"><v>378.97004132924297</v></c><c r="I47" s="154"><v>2103.3765064899271</v></c><c r="J47" s="154"><v>0</v></c><c r="K47" s="154"><v>0</v></c><c r="L47" s="154"><v>0</v></c><c r="M47" s="64"><v>2482.3465478191702</v></c><c r="N47" s="154"><v>0</v></c><c r="O47" s="154"><v>0</v></c><c r="P47" s="154"><v>0</v></c><c r="Q47" s="154"><v>0</v></c><c r="R47" s="154"><v>0</v></c><c r="S47" s="154"><v>0</v></c><c r="T47" s="64"><v>0</v></c><c r="U47" s="64"><v>2482.3465478191702</v></c></row><row r="48" spans="1:21" s="21" customFormat="1" ht="15.75"><c r="A48" s="22"/><c r="B48" s="73" t="str"><f>Translation!A118</f><v>TOTAL FOR INTERNAL MARKET</v></c><c r="C48" s="149"><v>108721.02869572437</v></c><c r="D48" s="149"><v>0</v></c><c r="E48" s="149"><v>0</v></c><c r="F48" s="64"><v>108721.02869572437</v></c><c r="G48" s="65"><v>2482.8573139287932</v></c><c r="H48" s="65"><v>43369.751051082465</v></c><c r="I48" s="65"><v>2891.2526139852544</v></c><c r="J48" s="65"><v>3633.9569249053588</v></c><c r="K48" s="65"><v>0</v></c><c r="L48" s="65"><v>0</v></c><c r="M48" s="64"><v>52377.817903901872</v></c><c r="N48" s="65"><v>0</v></c><c r="O48" s="65"><v>0</v></c><c r="P48" s="65"><v>7442.1519462914439</v></c><c r="Q48" s="65"><v>0</v></c><c r="R48" s="65"><v>0</v></c><c r="S48" s="65"><v>7832.8021744458783</v></c><c r="T48" s="64"><v>15274.954120737322</v></c><c r="U48" s="64"><v>176373.80072036356</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9132.5664104408461</v></c><c r="D59" s="235"><v>103882.94291876465</v></c><c r="E59" s="235"><v>0</v></c><c r="F59" s="235"><v>0</v></c><c r="G59" s="235"><v>0</v></c><c r="H59" s="235"><v>0</v></c><c r="I59" s="59"><v>113015.5093292055</v></c><c r="J59" s="235"><v>0</v></c><c r="K59" s="235"><v>1141.5708013051058</v></c><c r="L59" s="235"><v>0</v></c><c r="M59" s="235"><v>0</v></c><c r="N59" s="235"><v>0</v></c><c r="O59" s="235"><v>0</v></c><c r="P59" s="235"><v>0</v></c><c r="Q59" s="235"/><c r="R59" s="59"><v>1141.5708013051058</v></c><c r="S59" s="59"><v>114157.0801305106</v></c><c r="T59" s="235"><v>0</v></c><c r="U59" s="235"><v>0</v></c><c r="V59" s="59"><v>0</v></c><c r="W59" s="235"><v>0</v></c><c r="X59" s="235"><v>0</v></c><c r="Y59" s="235"><v>0</v></c><c r="Z59" s="235"><v>0</v></c><c r="AA59" s="186"><v>0</v></c><c r="AB59" s="59"><v>0</v></c><c r="AC59" s="64"><v>114157.0801305106</v></c><c r="AD59" s="187"><v>5436.0514347862336</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9132.5664104408461</v></c><c r="D62" s="53"><f t="shared" si="0"/><v>103882.94291876465</v></c><c r="E62" s="53"><f t="shared" si="0"/><v>0</v></c><c r="F62" s="53"><f t="shared" si="0"/><v>0</v></c><c r="G62" s="53"><f t="shared" si="0"/><v>0</v></c><c r="H62" s="53"><f t="shared" si="0"/><v>0</v></c><c r="I62" s="53"><f t="shared" si="0"/><v>113015.5093292055</v></c><c r="J62" s="53"><f t="shared" si="0"/><v>0</v></c><c r="K62" s="53"><f t="shared" si="0"/><v>1141.5708013051058</v></c><c r="L62" s="53"><f t="shared" si="0"/><v>0</v></c><c r="M62" s="53"><f t="shared" si="0"/><v>0</v></c><c r="N62" s="53"><f t="shared" si="0"/><v>0</v></c><c r="O62" s="53"><f t="shared" si="0"/><v>0</v></c><c r="P62" s="53"><f t="shared" si="0"/><v>0</v></c><c r="Q62" s="53"><f t="shared" si="0"/><v>0</v></c><c r="R62" s="53"><f t="shared" si="0"/><v>1141.5708013051058</v></c><c r="S62" s="53"><f t="shared" si="0"/><v>114157.0801305106</v></c><c r="T62" s="53"><f t="shared" si="0"/><v>0</v></c><c r="U62" s="53"><f t="shared" si="0"/><v>0</v></c><c r="V62" s="53"><f t="shared" si="0"/><v>0</v></c><c r="W62" s="53"><f t="shared" si="0"/><v>0</v></c><c r="X62" s="53"><f t="shared" si="0"/><v>0</v></c><c r="Y62" s="53"><f t="shared" si="0"/><v>0</v></c><c r="Z62" s="53"><f t="shared" si="0"/><v>0</v></c><c r="AA62" s="53"><f t="shared" si="0"/><v>0</v></c><c r="AB62" s="53"><f t="shared" si="0"/><v>0</v></c><c r="AC62" s="53"><f t="shared" si="0"/><v>114157.0801305106</v></c><c r="AD62" s="53"><f t="shared" si="0"/><v>5436.0514347862336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26093.046886973847</v></c><c r="D69" s="235"><v>296808.40833932755</v></c><c r="E69" s="235"><v>0</v></c><c r="F69" s="235"><v>0</v></c><c r="G69" s="235"><v>0</v></c><c r="H69" s="235"><v>0</v></c><c r="I69" s="59"><v>322901.45522630139</v></c><c r="J69" s="185"><v>0</v></c><c r="K69" s="185"><v>1141.5708013051058</v></c><c r="L69" s="185"><v>0</v></c><c r="M69" s="185"><v>0</v></c><c r="N69" s="185"><v>0</v></c><c r="O69" s="235"><v>0</v></c><c r="P69" s="185"><v>0</v></c><c r="Q69" s="185"/><c r="R69" s="59"><v>1141.5708013051058</v></c><c r="S69" s="59"><v>324043.02602760651</v></c><c r="T69" s="71"><v>209885.94589709589</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26093.046886973847</v></c><c r="D72" s="53"><f t="shared" si="1"/><v>296808.40833932755</v></c><c r="E72" s="53"><f t="shared" si="1"/><v>0</v></c><c r="F72" s="53"><f t="shared" si="1"/><v>0</v></c><c r="G72" s="53"><f t="shared" si="1"/><v>0</v></c><c r="H72" s="53"><f t="shared" si="1"/><v>0</v></c><c r="I72" s="53"><f t="shared" si="1"/><v>322901.45522630139</v></c><c r="J72" s="53"><f t="shared" si="1"/><v>0</v></c><c r="K72" s="53"><f t="shared" si="1"/><v>1141.5708013051058</v></c><c r="L72" s="53"><f t="shared" si="1"/><v>0</v></c><c r="M72" s="53"><f t="shared" si="1"/><v>0</v></c><c r="N72" s="53"><f t="shared" si="1"/><v>0</v></c><c r="O72" s="53"><f t="shared" si="1"/><v>0</v></c><c r="P72" s="53"><f t="shared" si="1"/><v>0</v></c><c r="Q72" s="53"><f t="shared" si="1"/><v>0</v></c><c r="R72" s="53"><f t="shared" si="1"/><v>1141.5708013051058</v></c><c r="S72" s="53"><f t="shared" si="1"/><v>324043.02602760651</v></c><c r="T72" s="71"><f>S72-AC62+AB62</f><v>209885.94589709589</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28575.904200902642</v></c><c r="D79" s="186"><f t="shared" si="2"/><v>340178.15939041</v></c><c r="E79" s="186"><f t="shared" si="2"/><v>2891.2526139852544</v></c><c r="F79" s="186"><f t="shared" si="2"/><v>3633.9569249053588</v></c><c r="G79" s="186"><f t="shared" si="2"/><v>0</v></c><c r="H79" s="186"><f t="shared" si="2"/><v>0</v></c><c r="I79" s="53"><f>SUM(C79:H79)</f><v>375279.27313020325</v></c><c r="J79" s="186"><f t="shared" ref="J79:O79" si="3">N48+J72</f><v>0</v></c><c r="K79" s="186"><f t="shared" si="3"/><v>1141.5708013051058</v></c><c r="L79" s="186"><f t="shared" si="3"/><v>7442.1519462914439</v></c><c r="M79" s="186"><f t="shared" si="3"/><v>0</v></c><c r="N79" s="186"><f t="shared" si="3"/><v>0</v></c><c r="O79" s="186"><f t="shared" si="3"/><v>7832.8021744458783</v></c><c r="P79" s="186"><f>P72</f><v>0</v></c><c r="Q79" s="186"><f>Q72</f><v>0</v></c><c r="R79" s="53"><f>SUM(J79:Q79)</f><v>16416.52492204243</v></c><c r="S79" s="186"><f>Y62</f><v>0</v></c><c r="T79" s="186"><f>Z62</f><v>0</v></c><c r="U79" s="186"><f>$C$49+$C$50+$C$51</f><v>0</v></c><c r="V79" s="53"><f>S79-T79-U79</f><v>0</v></c><c r="W79" s="186"><f>$D$49+$D$50+$D$51</f><v>0</v></c><c r="X79" s="186"><f>$E$49+$E$50+$E$51</f><v>0</v></c><c r="Y79" s="53"><f>I79+R79+V79-W79-X79</f><v>391695.79805224569</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0.35000000000000003</v></c><c r="E86" s="188" t="str"><f t="shared" si="4"/><v>-</v></c><c r="F86" s="188" t="str"><f t="shared" si="4"/><v>-</v></c><c r="G86" s="188" t="str"><f t="shared" si="4"/><v>-</v></c><c r="H86" s="188" t="str"><f t="shared" si="4"/><v>-</v></c><c r="I86" s="67"><f t="shared" si="4"/><v>0.35000000000000003</v></c><c r="J86" s="188" t="str"><f t="shared" si="4"/><v>-</v></c><c r="K86" s="188"><f t="shared" si="4"/><v>1</v></c><c r="L86" s="188" t="str"><f t="shared" si="4"/><v>-</v></c><c r="M86" s="188" t="str"><f t="shared" si="4"/><v>-</v></c><c r="N86" s="188" t="str"><f t="shared" si="4"/><v>-</v></c><c r="O86" s="188" t="str"><f t="shared" si="4"/><v>-</v></c><c r="P86" s="188" t="str"><f t="shared" si="4"/><v>-</v></c><c r="Q86" s="188" t="s"><v>522</v></c><c r="R86" s="67"><f t="shared" ref="R86:S88" si="5">IF(R69&gt;0,R59/R69,"-")</f><v>1</v></c><c r="S86" s="67"><f t="shared" si="5"/><v>0.35228988424760949</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20737.891437090821</v></c><c r="D95" s="64"><f>SUM(D96:D104)</f><v>0</v></c><c r="E95" s="64"><f>SUM(E96:E104)</f><v>0</v></c><c r="F95" s="64"><f t="shared" ref="F95:F126" si="8">SUM(C95:E95)</f><v>20737.891437090821</v></c><c r="G95" s="64"><f t="shared" ref="G95:L95" si="9">SUM(G96:G104)</f><v>0</v></c><c r="H95" s="64"><f t="shared" si="9"/><v>7185.4260790338194</v></c><c r="I95" s="64"><f t="shared" si="9"/><v>0</v></c><c r="J95" s="64"><f t="shared" si="9"/><v>827.01155519999975</v></c><c r="K95" s="64"><f t="shared" si="9"/><v>0</v></c><c r="L95" s="64"><f t="shared" si="9"/><v>0</v></c><c r="M95" s="64"><f t="shared" ref="M95:M126" si="10">SUM(G95:L95)</f><v>8012.4376342338192</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28750.329071324639</v></c></row><row r="96" spans="1:32" s="21" customFormat="1" ht="15.75"><c r="A96" s="22"/><c r="B96" s="182" t="str"><f>Translation!A61</f><v>Hot water</v></c><c r="C96" s="185"><f t="shared" ref="C96:C104" si="14">IF(AND(C$48&gt;0,($S$133+$V$143)&gt;0), ($S$133+$V$143)/C$48,0)*C18</f><v>2286.913459920961</v></c><c r="D96" s="185"><f t="shared" ref="D96:D104" si="15">IF(AND(D$48&gt;0,$S$134&gt;0), ($S$134)/D$48,0)*D18</f><v>0</v></c><c r="E96" s="185"><f t="shared" ref="E96:E104" si="16">IF(AND(E$48&gt;0,$S$135&gt;0), ($S$135)/E$48,0)*E18</f><v>0</v></c><c r="F96" s="64"><f t="shared" si="8"/><v>2286.913459920961</v></c><c r="G96" s="185"><f>'CO2 factors'!C$7*G18</f><v>0</v></c><c r="H96" s="185"><f>'CO2 factors'!D$7*H18</f><v>625.76228797382112</v></c><c r="I96" s="185"><f>'CO2 factors'!E$7*I18</f><v>0</v></c><c r="J96" s="185"><f>'CO2 factors'!F$7*J18</f><v>0</v></c><c r="K96" s="185"><f>'CO2 factors'!G$7*K18</f><v>0</v></c><c r="L96" s="185"><f>'CO2 factors'!H$7*L18</f><v>0</v></c><c r="M96" s="64"><f t="shared" si="10"/><v>625.76228797382112</v></c><c r="N96" s="185"><f>'CO2 factors'!J$7*N18</f><v>0</v></c><c r="O96" s="185"><f>'CO2 factors'!K$7*O18</f><v>0</v></c><c r="P96" s="185"><f>'CO2 factors'!L$7*P18</f><v>0</v></c><c r="Q96" s="185"><f>'CO2 factors'!M$7*Q18</f><v>0</v></c><c r="R96" s="185"><f>'CO2 factors'!N$7*R18</f><v>0</v></c><c r="S96" s="185"><f>'CO2 factors'!O$7*S18</f><v>0</v></c><c r="T96" s="64"><f t="shared" si="12"/><v>0</v></c><c r="U96" s="64"><f t="shared" si="13"/><v>2912.675747894782</v></c></row><row r="97" spans="1:21" s="21" customFormat="1" ht="15.75"><c r="A97" s="22"/><c r="B97" s="182" t="str"><f>Translation!A62</f><v>Heating and cooling</v></c><c r="C97" s="185"><f t="shared" si="14"/><v>9093.4150119582955</v></c><c r="D97" s="185"><f t="shared" si="15"/><v>0</v></c><c r="E97" s="185"><f t="shared" si="16"/><v>0</v></c><c r="F97" s="64"><f t="shared" si="8"/><v>9093.4150119582955</v></c><c r="G97" s="185"><f>'CO2 factors'!C$7*G19</f><v>0</v></c><c r="H97" s="185"><f>'CO2 factors'!D$7*H19</f><v>6559.6637910599984</v></c><c r="I97" s="185"><f>'CO2 factors'!E$7*I19</f><v>0</v></c><c r="J97" s="185"><f>'CO2 factors'!F$7*J19</f><v>498.28115519999989</v></c><c r="K97" s="185"><f>'CO2 factors'!G$7*K19</f><v>0</v></c><c r="L97" s="185"><f>'CO2 factors'!H$7*L19</f><v>0</v></c><c r="M97" s="64"><f t="shared" si="10"/><v>7057.9449462599987</v></c><c r="N97" s="185"><f>'CO2 factors'!J$7*N19</f><v>0</v></c><c r="O97" s="185"><f>'CO2 factors'!K$7*O19</f><v>0</v></c><c r="P97" s="185"><f>'CO2 factors'!L$7*P19</f><v>0</v></c><c r="Q97" s="185"><f>'CO2 factors'!M$7*Q19</f><v>0</v></c><c r="R97" s="185"><f>'CO2 factors'!N$7*R19</f><v>0</v></c><c r="S97" s="185"><f>'CO2 factors'!O$7*S19</f><v>0</v></c><c r="T97" s="64"><f t="shared" si="12"/><v>0</v></c><c r="U97" s="64"><f t="shared" si="13"/><v>16151.359958218294</v></c></row><row r="98" spans="1:21" s="21" customFormat="1" ht="15.75"><c r="A98" s="22"/><c r="B98" s="182" t="str"><f>Translation!A63</f><v>Lighting</v></c><c r="C98" s="185"><f t="shared" si="14"/><v>2599.8116943315608</v></c><c r="D98" s="185"><f t="shared" si="15"/><v>0</v></c><c r="E98" s="185"><f t="shared" si="16"/><v>0</v></c><c r="F98" s="64"><f t="shared" si="8"/><v>2599.8116943315608</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2599.8116943315608</v></c></row><row r="99" spans="1:21" s="21" customFormat="1" ht="15.75"><c r="A99" s="22"/><c r="B99" s="182" t="str"><f>Translation!A64</f><v>Cooking</v></c><c r="C99" s="185"><f t="shared" si="14"/><v>1816.8518295000003</v></c><c r="D99" s="185"><f t="shared" si="15"/><v>0</v></c><c r="E99" s="185"><f t="shared" si="16"/><v>0</v></c><c r="F99" s="64"><f t="shared" si="8"/><v>1816.8518295000003</v></c><c r="G99" s="185"><f>'CO2 factors'!C$7*G21</f><v>0</v></c><c r="H99" s="185"><f>'CO2 factors'!D$7*H21</f><v>0</v></c><c r="I99" s="185"><f>'CO2 factors'!E$7*I21</f><v>0</v></c><c r="J99" s="185"><f>'CO2 factors'!F$7*J21</f><v>328.73039999999992</v></c><c r="K99" s="185"><f>'CO2 factors'!G$7*K21</f><v>0</v></c><c r="L99" s="185"><f>'CO2 factors'!H$7*L21</f><v>0</v></c><c r="M99" s="64"><f t="shared" si="10"/><v>328.73039999999992</v></c><c r="N99" s="185"><f>'CO2 factors'!J$7*N21</f><v>0</v></c><c r="O99" s="185"><f>'CO2 factors'!K$7*O21</f><v>0</v></c><c r="P99" s="185"><f>'CO2 factors'!L$7*P21</f><v>0</v></c><c r="Q99" s="185"><f>'CO2 factors'!M$7*Q21</f><v>0</v></c><c r="R99" s="185"><f>'CO2 factors'!N$7*R21</f><v>0</v></c><c r="S99" s="185"><f>'CO2 factors'!O$7*S21</f><v>0</v></c><c r="T99" s="64"><f t="shared" si="12"/><v>0</v></c><c r="U99" s="64"><f t="shared" si="13"/><v>2145.5822295000003</v></c></row><row r="100" spans="1:21" s="21" customFormat="1" ht="15.75"><c r="A100" s="22"/><c r="B100" s="182" t="str"><f>Translation!A65</f><v>Refrigerator and freezers</v></c><c r="C100" s="185"><f t="shared" si="14"/><v>2549.9674800000012</v></c><c r="D100" s="185"><f t="shared" si="15"/><v>0</v></c><c r="E100" s="185"><f t="shared" si="16"/><v>0</v></c><c r="F100" s="64"><f t="shared" si="8"/><v>2549.9674800000012</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2549.9674800000012</v></c></row><row r="101" spans="1:21" s="21" customFormat="1" ht="15.75"><c r="A101" s="22"/><c r="B101" s="182" t="str"><f>Translation!A66</f><v>Laundry machines and dryers</v></c><c r="C101" s="185"><f t="shared" si="14"/><v>155.19465000000008</v></c><c r="D101" s="185"><f t="shared" si="15"/><v>0</v></c><c r="E101" s="185"><f t="shared" si="16"/><v>0</v></c><c r="F101" s="64"><f t="shared" si="8"/><v>155.19465000000008</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155.19465000000008</v></c></row><row r="102" spans="1:21" s="21" customFormat="1" ht="15.75"><c r="A102" s="22"/><c r="B102" s="182" t="str"><f>Translation!A67</f><v>Dish washing</v></c><c r="C102" s="185"><f t="shared" si="14"/><v>217.2725100000001</v></c><c r="D102" s="185"><f t="shared" si="15"/><v>0</v></c><c r="E102" s="185"><f t="shared" si="16"/><v>0</v></c><c r="F102" s="64"><f t="shared" si="8"/><v>217.2725100000001</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217.2725100000001</v></c></row><row r="103" spans="1:21" s="21" customFormat="1" ht="15.75"><c r="A103" s="22"/><c r="B103" s="182" t="str"><f>Translation!A68</f><v>Tv sets</v></c><c r="C103" s="185"><f t="shared" si="14"/><v>201.87242550000011</v></c><c r="D103" s="185"><f t="shared" si="15"/><v>0</v></c><c r="E103" s="185"><f t="shared" si="16"/><v>0</v></c><c r="F103" s="64"><f t="shared" si="8"/><v>201.87242550000011</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201.87242550000011</v></c></row><row r="104" spans="1:21" s="21" customFormat="1" ht="15.75"><c r="A104" s="22"/><c r="B104" s="182" t="str"><f>Translation!A69</f><v>Other electric appliances</v></c><c r="C104" s="185"><f t="shared" si="14"/><v>1816.5923758799995</v></c><c r="D104" s="185"><f t="shared" si="15"/><v>0</v></c><c r="E104" s="185"><f t="shared" si="16"/><v>0</v></c><c r="F104" s="64"><f t="shared" si="8"/><v>1816.5923758799995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1816.5923758799995</v></c></row><row r="105" spans="1:21" s="21" customFormat="1" ht="15.75"><c r="A105" s="22"/><c r="B105" s="66" t="str"><f>Translation!A70</f><v>PRIMARY SECTOR</v></c><c r="C105" s="64"><f>SUM(C106:C107)</f><v>757.84073214105501</v></c><c r="D105" s="64"><f>SUM(D106:D107)</f><v>0</v></c><c r="E105" s="64"><f>SUM(E106:E107)</f><v>0</v></c><c r="F105" s="64"><f t="shared" si="8"/><v>757.84073214105501</v></c><c r="G105" s="64"><f t="shared" ref="G105:L105" si="17">SUM(G106:G107)</f><v>0</v></c><c r="H105" s="64"><f t="shared" si="17"/><v>46.027377896148344</v></c><c r="I105" s="64"><f t="shared" si="17"/><v>0</v></c><c r="J105" s="64"><f t="shared" si="17"/><v>0</v></c><c r="K105" s="64"><f t="shared" si="17"/><v>0</v></c><c r="L105" s="64"><f t="shared" si="17"/><v>0</v></c><c r="M105" s="64"><f t="shared" si="10"/><v>46.027377896148344</v></c><c r="N105" s="64"><f t="shared" ref="N105:S105" si="18">SUM(N106:N107)</f><v>0</v></c><c r="O105" s="64"><f t="shared" si="18"/><v>0</v></c><c r="P105" s="64"><f t="shared" si="18"/><v>0</v></c><c r="Q105" s="64"><f t="shared" si="18"/><v>0</v></c><c r="R105" s="64"><f t="shared" si="18"/><v>0</v></c><c r="S105" s="64"><f t="shared" si="18"/><v>0</v></c><c r="T105" s="64"><f t="shared" si="12"/><v>0</v></c><c r="U105" s="64"><f t="shared" si="13"/><v>803.86811003720334</v></c></row><row r="106" spans="1:21" s="21" customFormat="1" ht="15.75"><c r="A106" s="22"/><c r="B106" s="183" t="str"><f>Translation!A71</f><v>Agriculture, forestry and fishing</v></c><c r="C106" s="185"><f>IF(AND(C$48&gt;0,($S$133+$V$143)&gt;0), ($S$133+$V$143)/C$48,0)*C28</f><v>757.84073214105501</v></c><c r="D106" s="185"><f>IF(AND(D$48&gt;0,$S$134&gt;0), ($S$134)/D$48,0)*D28</f><v>0</v></c><c r="E106" s="185"><f>IF(AND(E$48&gt;0,$S$135&gt;0), ($S$135)/E$48,0)*E28</f><v>0</v></c><c r="F106" s="64"><f t="shared" si="8"/><v>757.84073214105501</v></c><c r="G106" s="185"><f>'CO2 factors'!C$7*G28</f><v>0</v></c><c r="H106" s="185"><f>'CO2 factors'!D$7*H28</f><v>46.027377896148344</v></c><c r="I106" s="185"><f>'CO2 factors'!E$7*I28</f><v>0</v></c><c r="J106" s="185"><f>'CO2 factors'!F$7*J28</f><v>0</v></c><c r="K106" s="185"><f>'CO2 factors'!G$7*K28</f><v>0</v></c><c r="L106" s="185"><f>'CO2 factors'!H$7*L28</f><v>0</v></c><c r="M106" s="64"><f t="shared" si="10"/><v>46.027377896148344</v></c><c r="N106" s="185"><f>'CO2 factors'!J$7*N28</f><v>0</v></c><c r="O106" s="185"><f>'CO2 factors'!K$7*O28</f><v>0</v></c><c r="P106" s="185"><f>'CO2 factors'!L$7*P28</f><v>0</v></c><c r="Q106" s="185"><f>'CO2 factors'!M$7*Q28</f><v>0</v></c><c r="R106" s="185"><f>'CO2 factors'!N$7*R28</f><v>0</v></c><c r="S106" s="185"><f>'CO2 factors'!O$7*S28</f><v>0</v></c><c r="T106" s="64"><f t="shared" si="12"/><v>0</v></c><c r="U106" s="64"><f t="shared" si="13"/><v>803.86811003720334</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4757.5557073299569</v></c><c r="D108" s="64"><f>SUM(D109:D111)</f><v>0</v></c><c r="E108" s="64"><f>SUM(E109:E111)</f><v>0</v></c><c r="F108" s="64"><f t="shared" si="8"/><v>4757.5557073299569</v></c><c r="G108" s="64"><f t="shared" ref="G108:L108" si="19">SUM(G109:G111)</f><v>692.71719058613326</v></c><c r="H108" s="64"><f t="shared" si="19"/><v>692.890650480668</v></c><c r="I108" s="64"><f t="shared" si="19"/><v>0</v></c><c r="J108" s="64"><f t="shared" si="19"/><v>16.763266777286319</v></c><c r="K108" s="64"><f t="shared" si="19"/><v>0</v></c><c r="L108" s="64"><f t="shared" si="19"/><v>0</v></c><c r="M108" s="64"><f t="shared" si="10"/><v>1402.3711078440876</v></c><c r="N108" s="64"><f t="shared" ref="N108:S108" si="20">SUM(N109:N111)</f><v>0</v></c><c r="O108" s="64"><f t="shared" si="20"/><v>0</v></c><c r="P108" s="64"><f t="shared" si="20"/><v>0</v></c><c r="Q108" s="64"><f t="shared" si="20"/><v>0</v></c><c r="R108" s="64"><f t="shared" si="20"/><v>0</v></c><c r="S108" s="64"><f t="shared" si="20"/><v>0</v></c><c r="T108" s="64"><f t="shared" si="12"/><v>0</v></c><c r="U108" s="64"><f t="shared" si="13"/><v>6159.9268151740443</v></c></row><row r="109" spans="1:21" s="21" customFormat="1" ht="15.75"><c r="A109" s="22"/><c r="B109" s="183" t="str"><f>Translation!A74</f><v>Manufacturing</v></c><c r="C109" s="185"><f>IF(AND(C$48&gt;0,($S$133+$V$143)&gt;0), ($S$133+$V$143)/C$48,0)*C31</f><v>707.31801666498484</v></c><c r="D109" s="185"><f>IF(AND(D$48&gt;0,$S$134&gt;0), ($S$134)/D$48,0)*D31</f><v>0</v></c><c r="E109" s="185"><f>IF(AND(E$48&gt;0,$S$135&gt;0), ($S$135)/E$48,0)*E31</f><v>0</v></c><c r="F109" s="64"><f t="shared" si="8"/><v>707.31801666498484</v></c><c r="G109" s="185"><f>'CO2 factors'!C$7*G31</f><v>138.54343811722666</v></c><c r="H109" s="185"><f>'CO2 factors'!D$7*H31</f><v>138.57813009613361</v></c><c r="I109" s="185"><f>'CO2 factors'!E$7*I31</f><v>0</v></c><c r="J109" s="185"><f>'CO2 factors'!F$7*J31</f><v>16.763266777286319</v></c><c r="K109" s="185"><f>'CO2 factors'!G$7*K31</f><v>0</v></c><c r="L109" s="185"><f>'CO2 factors'!H$7*L31</f><v>0</v></c><c r="M109" s="64"><f t="shared" si="10"/><v>293.8848349906466</v></c><c r="N109" s="185"><f>'CO2 factors'!J$7*N31</f><v>0</v></c><c r="O109" s="185"><f>'CO2 factors'!K$7*O31</f><v>0</v></c><c r="P109" s="185"><f>'CO2 factors'!L$7*P31</f><v>0</v></c><c r="Q109" s="185"><f>'CO2 factors'!M$7*Q31</f><v>0</v></c><c r="R109" s="185"><f>'CO2 factors'!N$7*R31</f><v>0</v></c><c r="S109" s="185"><f>'CO2 factors'!O$7*S31</f><v>0</v></c><c r="T109" s="64"><f t="shared" si="12"/><v>0</v></c><c r="U109" s="64"><f t="shared" si="13"/><v>1001.2028516556314</v></c></row><row r="110" spans="1:21" s="21" customFormat="1" ht="30"><c r="A110" s="22"/><c r="B110" s="183" t="str"><f>Translation!A75</f><v>Water supply, sewerage, waste management and remediation activities</v></c><c r="C110" s="185"><f>IF(AND(C$48&gt;0,($S$133+$V$143)&gt;0), ($S$133+$V$143)/C$48,0)*C32</f><v>1220.9656240050333</v></c><c r="D110" s="185"><f>IF(AND(D$48&gt;0,$S$134&gt;0), ($S$134)/D$48,0)*D32</f><v>0</v></c><c r="E110" s="185"><f>IF(AND(E$48&gt;0,$S$135&gt;0), ($S$135)/E$48,0)*E32</f><v>0</v></c><c r="F110" s="64"><f t="shared" si="8"/><v>1220.9656240050333</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1220.9656240050333</v></c></row><row r="111" spans="1:21" s="21" customFormat="1" ht="15.75"><c r="A111" s="22"/><c r="B111" s="183" t="str"><f>Translation!A76</f><v>Construction</v></c><c r="C111" s="185"><f>IF(AND(C$48&gt;0,($S$133+$V$143)&gt;0), ($S$133+$V$143)/C$48,0)*C33</f><v>2829.2720666599394</v></c><c r="D111" s="185"><f>IF(AND(D$48&gt;0,$S$134&gt;0), ($S$134)/D$48,0)*D33</f><v>0</v></c><c r="E111" s="185"><f>IF(AND(E$48&gt;0,$S$135&gt;0), ($S$135)/E$48,0)*E33</f><v>0</v></c><c r="F111" s="64"><f t="shared" si="8"/><v>2829.2720666599394</v></c><c r="G111" s="75"><f>'CO2 factors'!C$7*G33</f><v>554.17375246890663</v></c><c r="H111" s="75"><f>'CO2 factors'!D$7*H33</f><v>554.31252038453442</v></c><c r="I111" s="75"><f>'CO2 factors'!E$7*I33</f><v>0</v></c><c r="J111" s="75"><f>'CO2 factors'!F$7*J33</f><v>0</v></c><c r="K111" s="75"><f>'CO2 factors'!G$7*K33</f><v>0</v></c><c r="L111" s="75"><f>'CO2 factors'!H$7*L33</f><v>0</v></c><c r="M111" s="64"><f t="shared" si="10"/><v>1108.4862728534411</v></c><c r="N111" s="75"><f>'CO2 factors'!J$7*N33</f><v>0</v></c><c r="O111" s="75"><f>'CO2 factors'!K$7*O33</f><v>0</v></c><c r="P111" s="75"><f>'CO2 factors'!L$7*P33</f><v>0</v></c><c r="Q111" s="75"><f>'CO2 factors'!M$7*Q33</f><v>0</v></c><c r="R111" s="75"><f>'CO2 factors'!N$7*R33</f><v>0</v></c><c r="S111" s="75"><f>'CO2 factors'!O$7*S33</f><v>0</v></c><c r="T111" s="64"><f t="shared" si="12"/><v>0</v></c><c r="U111" s="64"><f t="shared" si="13"/><v>3937.7583395133806</v></c></row><row r="112" spans="1:21" s="21" customFormat="1" ht="15.75"><c r="A112" s="22"/><c r="B112" s="61" t="str"><f>Translation!A77</f><v>TERTIARY SECTOR</v></c><c r="C112" s="64"><f>SUM(C113:C120)</f><v>60274.517231504331</v></c><c r="D112" s="64"><f>SUM(D113:D120)</f><v>0</v></c><c r="E112" s="64"><f>SUM(E113:E120)</f><v>0</v></c><c r="F112" s="64"><f t="shared" si="8"/><v>60274.517231504331</v></c><c r="G112" s="64"><f t="shared" ref="G112:L112" si="21">SUM(G113:G120)</f><v>0</v></c><c r="H112" s="64"><f t="shared" si="21"/><v>3195.5090171744182</v></c><c r="I112" s="64"><f t="shared" si="21"/><v>0</v></c><c r="J112" s="64"><f t="shared" si="21"/><v>28.374839999999999</v></c><c r="K112" s="64"><f t="shared" si="21"/><v>0</v></c><c r="L112" s="64"><f t="shared" si="21"/><v>0</v></c><c r="M112" s="64"><f t="shared" si="10"/><v>3223.8838571744182</v></c><c r="N112" s="64"><f t="shared" ref="N112:S112" si="22">SUM(N113:N120)</f><v>0</v></c><c r="O112" s="64"><f t="shared" si="22"/><v>0</v></c><c r="P112" s="64"><f t="shared" si="22"/><v>0</v></c><c r="Q112" s="64"><f t="shared" si="22"/><v>0</v></c><c r="R112" s="64"><f t="shared" si="22"/><v>0</v></c><c r="S112" s="64"><f t="shared" si="22"/><v>0</v></c><c r="T112" s="64"><f t="shared" si="12"/><v>0</v></c><c r="U112" s="64"><f t="shared" si="13"/><v>63498.401088678751</v></c></row><row r="113" spans="1:23" s="21" customFormat="1" ht="30"><c r="A113" s="22"/><c r="B113" s="183" t="str"><f>Translation!A78</f><v xml:space="preserve">Wholesale and retail trade; repair of motor vehicles and motorcycles </v></c><c r="C113" s="185"><f t="shared" ref="C113:C120" si="23">IF(AND(C$48&gt;0,($S$133+$V$143)&gt;0), ($S$133+$V$143)/C$48,0)*C35</f><v>9994.1874788220575</v></c><c r="D113" s="185"><f t="shared" ref="D113:D120" si="24">IF(AND(D$48&gt;0,$S$134&gt;0), ($S$134)/D$48,0)*D35</f><v>0</v></c><c r="E113" s="185"><f t="shared" ref="E113:E120" si="25">IF(AND(E$48&gt;0,$S$135&gt;0), ($S$135)/E$48,0)*E35</f><v>0</v></c><c r="F113" s="64"><f t="shared" si="8"/><v>9994.1874788220575</v></c><c r="G113" s="185"><f>'CO2 factors'!C$7*G35</f><v>0</v></c><c r="H113" s="185"><f>'CO2 factors'!D$7*H35</f><v>443.47584816322035</v></c><c r="I113" s="185"><f>'CO2 factors'!E$7*I35</f><v>0</v></c><c r="J113" s="185"><f>'CO2 factors'!F$7*J35</f><v>0</v></c><c r="K113" s="185"><f>'CO2 factors'!G$7*K35</f><v>0</v></c><c r="L113" s="185"><f>'CO2 factors'!H$7*L35</f><v>0</v></c><c r="M113" s="64"><f t="shared" si="10"/><v>443.47584816322035</v></c><c r="N113" s="185"><f>'CO2 factors'!J$7*N35</f><v>0</v></c><c r="O113" s="185"><f>'CO2 factors'!K$7*O35</f><v>0</v></c><c r="P113" s="185"><f>'CO2 factors'!L$7*P35</f><v>0</v></c><c r="Q113" s="185"><f>'CO2 factors'!M$7*Q35</f><v>0</v></c><c r="R113" s="185"><f>'CO2 factors'!N$7*R35</f><v>0</v></c><c r="S113" s="185"><f>'CO2 factors'!O$7*S35</f><v>0</v></c><c r="T113" s="64"><f t="shared" si="12"/><v>0</v></c><c r="U113" s="64"><f t="shared" si="13"/><v>10437.663326985277</v></c></row><row r="114" spans="1:23" s="21" customFormat="1" ht="15.75"><c r="A114" s="22"/><c r="B114" s="183" t="str"><f>Translation!A79</f><v>Accommodation and food service activities</v></c><c r="C114" s="185"><f t="shared" si="23"/><v>40754.600430387967</v></c><c r="D114" s="185"><f t="shared" si="24"/><v>0</v></c><c r="E114" s="185"><f t="shared" si="25"/><v>0</v></c><c r="F114" s="64"><f t="shared" si="8"/><v>40754.600430387967</v></c><c r="G114" s="185"><f>'CO2 factors'!C$7*G36</f><v>0</v></c><c r="H114" s="185"><f>'CO2 factors'!D$7*H36</f><v>2283.6460879057977</v></c><c r="I114" s="185"><f>'CO2 factors'!E$7*I36</f><v>0</v></c><c r="J114" s="185"><f>'CO2 factors'!F$7*J36</f><v>28.374839999999999</v></c><c r="K114" s="185"><f>'CO2 factors'!G$7*K36</f><v>0</v></c><c r="L114" s="185"><f>'CO2 factors'!H$7*L36</f><v>0</v></c><c r="M114" s="64"><f t="shared" si="10"/><v>2312.0209279057976</v></c><c r="N114" s="185"><f>'CO2 factors'!J$7*N36</f><v>0</v></c><c r="O114" s="185"><f>'CO2 factors'!K$7*O36</f><v>0</v></c><c r="P114" s="185"><f>'CO2 factors'!L$7*P36</f><v>0</v></c><c r="Q114" s="185"><f>'CO2 factors'!M$7*Q36</f><v>0</v></c><c r="R114" s="185"><f>'CO2 factors'!N$7*R36</f><v>0</v></c><c r="S114" s="185"><f>'CO2 factors'!O$7*S36</f><v>0</v></c><c r="T114" s="64"><f t="shared" si="12"/><v>0</v></c><c r="U114" s="64"><f t="shared" si="13"/><v>43066.621358293763</v></c></row><row r="115" spans="1:23" s="21" customFormat="1" ht="15.75"><c r="A115" s="22"/><c r="B115" s="183" t="str"><f>Translation!A80</f><v>General public administration and social security</v></c><c r="C115" s="185"><f t="shared" si="23"/><v>751.55603949224837</v></c><c r="D115" s="185"><f t="shared" si="24"/><v>0</v></c><c r="E115" s="185"><f t="shared" si="25"/><v>0</v></c><c r="F115" s="64"><f t="shared" si="8"/><v>751.55603949224837</v></c><c r="G115" s="185"><f>'CO2 factors'!C$7*G37</f><v>0</v></c><c r="H115" s="185"><f>'CO2 factors'!D$7*H37</f><v>75.131197570631244</v></c><c r="I115" s="185"><f>'CO2 factors'!E$7*I37</f><v>0</v></c><c r="J115" s="185"><f>'CO2 factors'!F$7*J37</f><v>0</v></c><c r="K115" s="185"><f>'CO2 factors'!G$7*K37</f><v>0</v></c><c r="L115" s="185"><f>'CO2 factors'!H$7*L37</f><v>0</v></c><c r="M115" s="64"><f t="shared" si="10"/><v>75.131197570631244</v></c><c r="N115" s="185"><f>'CO2 factors'!J$7*N37</f><v>0</v></c><c r="O115" s="185"><f>'CO2 factors'!K$7*O37</f><v>0</v></c><c r="P115" s="185"><f>'CO2 factors'!L$7*P37</f><v>0</v></c><c r="Q115" s="185"><f>'CO2 factors'!M$7*Q37</f><v>0</v></c><c r="R115" s="185"><f>'CO2 factors'!N$7*R37</f><v>0</v></c><c r="S115" s="185"><f>'CO2 factors'!O$7*S37</f><v>0</v></c><c r="T115" s="64"><f t="shared" si="12"/><v>0</v></c><c r="U115" s="64"><f t="shared" si="13"/><v>826.6872370628796</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286.89798103119989</v></c><c r="D117" s="185"><f t="shared" si="24"/><v>0</v></c><c r="E117" s="185"><f t="shared" si="25"/><v>0</v></c><c r="F117" s="64"><f t="shared" si="8"/><v>286.89798103119989</v></c><c r="G117" s="185"><f>'CO2 factors'!C$7*G39</f><v>0</v></c><c r="H117" s="185"><f>'CO2 factors'!D$7*H39</f><v>124.75952752145378</v></c><c r="I117" s="185"><f>'CO2 factors'!E$7*I39</f><v>0</v></c><c r="J117" s="185"><f>'CO2 factors'!F$7*J39</f><v>0</v></c><c r="K117" s="185"><f>'CO2 factors'!G$7*K39</f><v>0</v></c><c r="L117" s="185"><f>'CO2 factors'!H$7*L39</f><v>0</v></c><c r="M117" s="64"><f t="shared" si="10"/><v>124.75952752145378</v></c><c r="N117" s="185"><f>'CO2 factors'!J$7*N39</f><v>0</v></c><c r="O117" s="185"><f>'CO2 factors'!K$7*O39</f><v>0</v></c><c r="P117" s="185"><f>'CO2 factors'!L$7*P39</f><v>0</v></c><c r="Q117" s="185"><f>'CO2 factors'!M$7*Q39</f><v>0</v></c><c r="R117" s="185"><f>'CO2 factors'!N$7*R39</f><v>0</v></c><c r="S117" s="185"><f>'CO2 factors'!O$7*S39</f><v>0</v></c><c r="T117" s="64"><f t="shared" si="12"/><v>0</v></c><c r="U117" s="64"><f t="shared" si="13"/><v>411.65750855265367</v></c></row><row r="118" spans="1:23" s="21" customFormat="1" ht="15.75"><c r="A118" s="22"/><c r="B118" s="183" t="str"><f>Translation!A83</f><v>Human health and social work activities</v></c><c r="C118" s="185"><f t="shared" si="23"/><v>18.133206908714609</v></c><c r="D118" s="185"><f t="shared" si="24"/><v>0</v></c><c r="E118" s="185"><f t="shared" si="25"/><v>0</v></c><c r="F118" s="64"><f t="shared" si="8"/><v>18.133206908714609</v></c><c r="G118" s="185"><f>'CO2 factors'!C$7*G40</f><v>0</v></c><c r="H118" s="185"><f>'CO2 factors'!D$7*H40</f><v>4.7850963980921177</v></c><c r="I118" s="185"><f>'CO2 factors'!E$7*I40</f><v>0</v></c><c r="J118" s="185"><f>'CO2 factors'!F$7*J40</f><v>0</v></c><c r="K118" s="185"><f>'CO2 factors'!G$7*K40</f><v>0</v></c><c r="L118" s="185"><f>'CO2 factors'!H$7*L40</f><v>0</v></c><c r="M118" s="64"><f t="shared" si="10"/><v>4.7850963980921177</v></c><c r="N118" s="185"><f>'CO2 factors'!J$7*N40</f><v>0</v></c><c r="O118" s="185"><f>'CO2 factors'!K$7*O40</f><v>0</v></c><c r="P118" s="185"><f>'CO2 factors'!L$7*P40</f><v>0</v></c><c r="Q118" s="185"><f>'CO2 factors'!M$7*Q40</f><v>0</v></c><c r="R118" s="185"><f>'CO2 factors'!N$7*R40</f><v>0</v></c><c r="S118" s="185"><f>'CO2 factors'!O$7*S40</f><v>0</v></c><c r="T118" s="64"><f t="shared" si="12"/><v>0</v></c><c r="U118" s="64"><f t="shared" si="13"/><v>22.918303306806727</v></c></row><row r="119" spans="1:23" s="21" customFormat="1" ht="15.75"><c r="A119" s="22"/><c r="B119" s="183" t="str"><f>Translation!A84</f><v>Other services</v></c><c r="C119" s="185"><f t="shared" si="23"/><v>5943.0063210586241</v></c><c r="D119" s="185"><f t="shared" si="24"/><v>0</v></c><c r="E119" s="185"><f t="shared" si="25"/><v>0</v></c><c r="F119" s="64"><f t="shared" si="8"/><v>5943.0063210586241</v></c><c r="G119" s="185"><f>'CO2 factors'!C$7*G41</f><v>0</v></c><c r="H119" s="185"><f>'CO2 factors'!D$7*H41</f><v>263.71125961522279</v></c><c r="I119" s="185"><f>'CO2 factors'!E$7*I41</f><v>0</v></c><c r="J119" s="185"><f>'CO2 factors'!F$7*J41</f><v>0</v></c><c r="K119" s="185"><f>'CO2 factors'!G$7*K41</f><v>0</v></c><c r="L119" s="185"><f>'CO2 factors'!H$7*L41</f><v>0</v></c><c r="M119" s="64"><f t="shared" si="10"/><v>263.71125961522279</v></c><c r="N119" s="185"><f>'CO2 factors'!J$7*N41</f><v>0</v></c><c r="O119" s="185"><f>'CO2 factors'!K$7*O41</f><v>0</v></c><c r="P119" s="185"><f>'CO2 factors'!L$7*P41</f><v>0</v></c><c r="Q119" s="185"><f>'CO2 factors'!M$7*Q41</f><v>0</v></c><c r="R119" s="185"><f>'CO2 factors'!N$7*R41</f><v>0</v></c><c r="S119" s="185"><f>'CO2 factors'!O$7*S41</f><v>0</v></c><c r="T119" s="64"><f t="shared" si="12"/><v>0</v></c><c r="U119" s="64"><f t="shared" si="13"/><v>6206.7175806738469</v></c></row><row r="120" spans="1:23" s="21" customFormat="1" ht="15.75"><c r="A120" s="22"/><c r="B120" s="183" t="str"><f>Translation!A85</f><v>Public lighting</v></c><c r="C120" s="185"><f t="shared" si="23"/><v>2526.1357738035167</v></c><c r="D120" s="185"><f t="shared" si="24"/><v>0</v></c><c r="E120" s="185"><f t="shared" si="25"/><v>0</v></c><c r="F120" s="64"><f t="shared" si="8"/><v>2526.1357738035167</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2526.1357738035167</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459.87040605396487</v></c><c r="I121" s="64"><f t="shared" si="26"/><v>719.92190088232837</v></c><c r="J121" s="64"><f t="shared" si="26"/><v>0</v></c><c r="K121" s="64"><f t="shared" si="26"/><v>0</v></c><c r="L121" s="64"><f t="shared" si="26"/><v>0</v></c><c r="M121" s="64"><f t="shared" si="10"/><v>1179.7923069362932</v></c><c r="N121" s="64"><f t="shared" ref="N121:S121" si="27">SUM(N122:N125)</f><v>0</v></c><c r="O121" s="64"><f t="shared" si="27"/><v>0</v></c><c r="P121" s="64"><f t="shared" si="27"/><v>0</v></c><c r="Q121" s="64"><f t="shared" si="27"/><v>0</v></c><c r="R121" s="64"><f t="shared" si="27"/><v>0</v></c><c r="S121" s="64"><f t="shared" si="27"/><v>0</v></c><c r="T121" s="64"><f t="shared" si="12"/><v>0</v></c><c r="U121" s="64"><f t="shared" si="13"/><v>1179.7923069362932</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19.996484583755866</v></c><c r="I122" s="185"><f>'CO2 factors'!E$7*I44</f><v>4.2999967531066599</v></c><c r="J122" s="185"><f>'CO2 factors'!F$7*J44</f><v>0</v></c><c r="K122" s="185"><f>'CO2 factors'!G$7*K44</f><v>0</v></c><c r="L122" s="185"><f>'CO2 factors'!H$7*L44</f><v>0</v></c><c r="M122" s="64"><f t="shared" si="10"/><v>24.296481336862527</v></c><c r="N122" s="185"><f>'CO2 factors'!J$7*N44</f><v>0</v></c><c r="O122" s="185"><f>'CO2 factors'!K$7*O44</f><v>0</v></c><c r="P122" s="185"><f>'CO2 factors'!L$7*P44</f><v>0</v></c><c r="Q122" s="185"><f>'CO2 factors'!M$7*Q44</f><v>0</v></c><c r="R122" s="185"><f>'CO2 factors'!N$7*R44</f><v>0</v></c><c r="S122" s="185"><f>'CO2 factors'!O$7*S44</f><v>0</v></c><c r="T122" s="64"><f t="shared" si="12"/><v>0</v></c><c r="U122" s="64"><f t="shared" si="13"/><v>24.296481336862527</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329.91379184553489</v></c><c r="I123" s="185"><f>'CO2 factors'!E$7*I45</f><v>70.943881550726573</v></c><c r="J123" s="185"><f>'CO2 factors'!F$7*J45</f><v>0</v></c><c r="K123" s="185"><f>'CO2 factors'!G$7*K45</f><v>0</v></c><c r="L123" s="185"><f>'CO2 factors'!H$7*L45</f><v>0</v></c><c r="M123" s="64"><f t="shared" si="10"/><v>400.85767339626148</v></c><c r="N123" s="185"><f>'CO2 factors'!J$7*N45</f><v>0</v></c><c r="O123" s="185"><f>'CO2 factors'!K$7*O45</f><v>0</v></c><c r="P123" s="185"><f>'CO2 factors'!L$7*P45</f><v>0</v></c><c r="Q123" s="185"><f>'CO2 factors'!M$7*Q45</f><v>0</v></c><c r="R123" s="185"><f>'CO2 factors'!N$7*R45</f><v>0</v></c><c r="S123" s="185"><f>'CO2 factors'!O$7*S45</f><v>0</v></c><c r="T123" s="64"><f t="shared" si="12"/><v>0</v></c><c r="U123" s="64"><f t="shared" si="13"/><v>400.85767339626148</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8.775128589766231</v></c><c r="I124" s="185"><f>'CO2 factors'!E$7*I46</f><v>120.93727246250327</v></c><c r="J124" s="185"><f>'CO2 factors'!F$7*J46</f><v>0</v></c><c r="K124" s="185"><f>'CO2 factors'!G$7*K46</f><v>0</v></c><c r="L124" s="185"><f>'CO2 factors'!H$7*L46</f><v>0</v></c><c r="M124" s="64"><f t="shared" si="10"/><v>129.71240105226951</v></c><c r="N124" s="185"><f>'CO2 factors'!J$7*N46</f><v>0</v></c><c r="O124" s="185"><f>'CO2 factors'!K$7*O46</f><v>0</v></c><c r="P124" s="185"><f>'CO2 factors'!L$7*P46</f><v>0</v></c><c r="Q124" s="185"><f>'CO2 factors'!M$7*Q46</f><v>0</v></c><c r="R124" s="185"><f>'CO2 factors'!N$7*R46</f><v>0</v></c><c r="S124" s="185"><f>'CO2 factors'!O$7*S46</f><v>0</v></c><c r="T124" s="64"><f t="shared" si="12"/><v>0</v></c><c r="U124" s="64"><f t="shared" si="13"/><v>129.71240105226951</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101.18500103490788</v></c><c r="I125" s="185"><f>'CO2 factors'!E$7*I47</f><v>523.74075011599189</v></c><c r="J125" s="185"><f>'CO2 factors'!F$7*J47</f><v>0</v></c><c r="K125" s="185"><f>'CO2 factors'!G$7*K47</f><v>0</v></c><c r="L125" s="185"><f>'CO2 factors'!H$7*L47</f><v>0</v></c><c r="M125" s="64"><f t="shared" si="10"/><v>624.92575115089971</v></c><c r="N125" s="185"><f>'CO2 factors'!J$7*N47</f><v>0</v></c><c r="O125" s="185"><f>'CO2 factors'!K$7*O47</f><v>0</v></c><c r="P125" s="185"><f>'CO2 factors'!L$7*P47</f><v>0</v></c><c r="Q125" s="185"><f>'CO2 factors'!M$7*Q47</f><v>0</v></c><c r="R125" s="185"><f>'CO2 factors'!N$7*R47</f><v>0</v></c><c r="S125" s="185"><f>'CO2 factors'!O$7*S47</f><v>0</v></c><c r="T125" s="64"><f t="shared" si="12"/><v>0</v></c><c r="U125" s="64"><f t="shared" si="13"/><v>624.92575115089971</v></c></row><row r="126" spans="1:23" s="21" customFormat="1" ht="15.75"><c r="A126" s="22"/><c r="B126" s="73" t="str"><f>Translation!A118</f><v>TOTAL FOR INTERNAL MARKET</v></c><c r="C126" s="65"><f>C95+C105+C108+C112+C121</f><v>86527.805108066168</v></c><c r="D126" s="65"><f>D95+D105+D108+D112+D121</f><v>0</v></c><c r="E126" s="65"><f>E95+E105+E108+E112+E121</f><v>0</v></c><c r="F126" s="64"><f t="shared" si="8"/><v>86527.805108066168</v></c><c r="G126" s="65"><f t="shared" ref="G126:L126" si="28">G95+G105+G108+G112+G121</f><v>692.71719058613326</v></c><c r="H126" s="65"><f t="shared" si="28"/><v>11579.723530639018</v></c><c r="I126" s="65"><f t="shared" si="28"/><v>719.92190088232837</v></c><c r="J126" s="65"><f t="shared" si="28"/><v>872.14966197728597</v></c><c r="K126" s="65"><f t="shared" si="28"/><v>0</v></c><c r="L126" s="65"><f t="shared" si="28"/><v>0</v></c><c r="M126" s="64"><f t="shared" si="10"/><v>13864.512284084763</v></c><c r="N126" s="65"><f t="shared" ref="N126:S126" si="29">N95+N105+N108+N112+N121</f><v>0</v></c><c r="O126" s="65"><f t="shared" si="29"/><v>0</v></c><c r="P126" s="65"><f t="shared" si="29"/><v>0</v></c><c r="Q126" s="65"><f t="shared" si="29"/><v>0</v></c><c r="R126" s="65"><f t="shared" si="29"/><v>0</v></c><c r="S126" s="65"><f t="shared" si="29"/><v>0</v></c><c r="T126" s="64"><f t="shared" si="12"/><v>0</v></c><c r="U126" s="64"><f t="shared" si="13"/><v>100392.31739215093</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7279.9600814657042</v></c><c r="D133" s="189"><f>'CO2 factors'!D$7*D69</f><v>79247.845026600466</v></c><c r="E133" s="189"><f>'CO2 factors'!E$7*E69</f><v>0</v></c><c r="F133" s="189"><f>'CO2 factors'!F$7*F69</f><v>0</v></c><c r="G133" s="189"><f>'CO2 factors'!G$7*G69</f><v>0</v></c><c r="H133" s="189"><f>'CO2 factors'!H$7*H69</f><v>0</v></c><c r="I133" s="59"><f>SUM(C133:H133)</f><v>86527.805108066168</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86527.805108066168</v></c><c r="T133" s="58"/><c r="U133" s="321" t="str"><f>Translation!A124</f><v>Electricity</v></c><c r="V133" s="322"/><c r="W133" s="190"><f>IF(S59&gt;0,S133/S59,0)</f><v>0.75797142857142863</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7279.9600814657042</v></c><c r="D136" s="53"><f t="shared" si="30"/><v>79247.845026600466</v></c><c r="E136" s="53"><f t="shared" si="30"/><v>0</v></c><c r="F136" s="53"><f t="shared" si="30"/><v>0</v></c><c r="G136" s="53"><f t="shared" si="30"/><v>0</v></c><c r="H136" s="53"><f t="shared" si="30"/><v>0</v></c><c r="I136" s="53"><f t="shared" si="30"/><v>86527.805108066168</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86527.805108066168</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7972.6772720518375</v></c><c r="D143" s="186"><f>'CO2 factors'!D$7*D79</f><v>90827.568557239472</v></c><c r="E143" s="186"><f>'CO2 factors'!E$7*E79</f><v>719.92190088232837</v></c><c r="F143" s="186"><f>'CO2 factors'!F$7*F79</f><v>872.14966197728609</v></c><c r="G143" s="186"><f>'CO2 factors'!G$7*G79</f><v>0</v></c><c r="H143" s="186"><f>'CO2 factors'!H$7*H79</f><v>0</v></c><c r="I143" s="53"><f>SUM(C143:H143)</f><v>100392.31739215092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100392.31739215092</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Mykonos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10201</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36815.528895244955</v></c><c r="D17" s="234"><v>0</v></c><c r="E17" s="234"><v>0</v></c><c r="F17" s="64"><v>36815.528895244955</v></c><c r="G17" s="234"><v>0</v></c><c r="H17" s="234"><v>14012.675519455273</v></c><c r="I17" s="234"><v>0</v></c><c r="J17" s="234"><v>3765.6665945964487</v></c><c r="K17" s="234"><v>0</v></c><c r="L17" s="234"><v>0</v></c><c r="M17" s="64"><v>17778.342114051724</v></c><c r="N17" s="234"><v>0</v></c><c r="O17" s="234"><v>0</v></c><c r="P17" s="234"><v>6055.980278567853</v></c><c r="Q17" s="234"><v>0</v></c><c r="R17" s="234"><v>0</v></c><c r="S17" s="234"><v>8268.1272620223135</v></c><c r="T17" s="64"><v>14324.107540590167</v></c><c r="U17" s="64"><v>68917.978549886844</v></c></row><row r="18" spans="1:21" s="21" customFormat="1" ht="15.75"><c r="A18" s="22"/><c r="B18" s="182" t="str"><f>Translation!A61</f><v>Hot water</v></c><c r="C18" s="154"><v>2628.7914858420318</v></c><c r="D18" s="154"><v>0</v></c><c r="E18" s="154"><v>0</v></c><c r="F18" s="64"><v>2628.7914858420318</v></c><c r="G18" s="154"><v>0</v></c><c r="H18" s="154"><v>1895.2747476388849</v></c><c r="I18" s="154"><v>0</v></c><c r="J18" s="154"><v>0</v></c><c r="K18" s="154"><v>0</v></c><c r="L18" s="154"><v>0</v></c><c r="M18" s="64"><v>1895.2747476388849</v></c><c r="N18" s="154"><v>0</v></c><c r="O18" s="154"><v>0</v></c><c r="P18" s="154"><v>6055.980278567853</v></c><c r="Q18" s="154"><v>0</v></c><c r="R18" s="154"><v>0</v></c><c r="S18" s="154"><v>1007.0314541433024</v></c><c r="T18" s="64"><v>7063.0117327111557</v></c><c r="U18" s="64"><v>11587.077966192071</v></c></row><row r="19" spans="1:21" s="21" customFormat="1" ht="15.75"><c r="A19" s="22"/><c r="B19" s="182" t="str"><f>Translation!A62</f><v>Heating and cooling</v></c><c r="C19" s="154"><v>21619.655508418597</v></c><c r="D19" s="154"><v>0</v></c><c r="E19" s="154"><v>0</v></c><c r="F19" s="64"><v>21619.655508418597</v></c><c r="G19" s="154"><v>0</v></c><c r="H19" s="154"><v>12117.400771816388</v></c><c r="I19" s="154"><v>0</v></c><c r="J19" s="154"><v>2248.9310794810754</v></c><c r="K19" s="154"><v>0</v></c><c r="L19" s="154"><v>0</v></c><c r="M19" s="64"><v>14366.331851297464</v></c><c r="N19" s="154"><v>0</v></c><c r="O19" s="154"><v>0</v></c><c r="P19" s="154"><v>0</v></c><c r="Q19" s="154"><v>0</v></c><c r="R19" s="154"><v>0</v></c><c r="S19" s="154"><v>5997.1495452828658</v></c><c r="T19" s="64"><v>5997.1495452828658</v></c><c r="U19" s="64"><v>41983.13690499893</v></c></row><row r="20" spans="1:21" s="21" customFormat="1" ht="15.75"><c r="A20" s="22"/><c r="B20" s="182" t="str"><f>Translation!A63</f><v>Lighting</v></c><c r="C20" s="154"><v>3164.6261545146376</v></c><c r="D20" s="154"><v>0</v></c><c r="E20" s="154"><v>0</v></c><c r="F20" s="64"><v>3164.6261545146376</v></c><c r="G20" s="154"><v>0</v></c><c r="H20" s="154"><v>0</v></c><c r="I20" s="154"><v>0</v></c><c r="J20" s="154"><v>0</v></c><c r="K20" s="154"><v>0</v></c><c r="L20" s="154"><v>0</v></c><c r="M20" s="64"><v>0</v></c><c r="N20" s="154"><v>0</v></c><c r="O20" s="154"><v>0</v></c><c r="P20" s="154"><v>0</v></c><c r="Q20" s="154"><v>0</v></c><c r="R20" s="154"><v>0</v></c><c r="S20" s="154"><v>0</v></c><c r="T20" s="64"><v>0</v></c><c r="U20" s="64"><v>3164.6261545146376</v></c></row><row r="21" spans="1:21" s="21" customFormat="1" ht="15.75"><c r="A21" s="22"/><c r="B21" s="182" t="str"><f>Translation!A64</f><v>Cooking</v></c><c r="C21" s="154"><v>2527.8925251922892</v></c><c r="D21" s="154"><v>0</v></c><c r="E21" s="154"><v>0</v></c><c r="F21" s="64"><v>2527.8925251922892</v></c><c r="G21" s="154"><v>0</v></c><c r="H21" s="154"><v>0</v></c><c r="I21" s="154"><v>0</v></c><c r="J21" s="154"><v>1516.7355151153733</v></c><c r="K21" s="154"><v>0</v></c><c r="L21" s="154"><v>0</v></c><c r="M21" s="64"><v>1516.7355151153733</v></c><c r="N21" s="154"><v>0</v></c><c r="O21" s="154"><v>0</v></c><c r="P21" s="154"><v>0</v></c><c r="Q21" s="154"><v>0</v></c><c r="R21" s="154"><v>0</v></c><c r="S21" s="154"><v>1263.9462625961446</v></c><c r="T21" s="64"><v>1263.9462625961446</v></c><c r="U21" s="64"><v>5308.5743029038076</v></c></row><row r="22" spans="1:21" s="21" customFormat="1" ht="15.75"><c r="A22" s="22"/><c r="B22" s="182" t="str"><f>Translation!A65</f><v>Refrigerator and freezers</v></c><c r="C22" s="154"><v>3547.919333603214</v></c><c r="D22" s="154"><v>0</v></c><c r="E22" s="154"><v>0</v></c><c r="F22" s="64"><v>3547.919333603214</v></c><c r="G22" s="154"><v>0</v></c><c r="H22" s="154"><v>0</v></c><c r="I22" s="154"><v>0</v></c><c r="J22" s="154"><v>0</v></c><c r="K22" s="154"><v>0</v></c><c r="L22" s="154"><v>0</v></c><c r="M22" s="64"><v>0</v></c><c r="N22" s="154"><v>0</v></c><c r="O22" s="154"><v>0</v></c><c r="P22" s="154"><v>0</v></c><c r="Q22" s="154"><v>0</v></c><c r="R22" s="154"><v>0</v></c><c r="S22" s="154"><v>0</v></c><c r="T22" s="64"><v>0</v></c><c r="U22" s="64"><v>3547.919333603214</v></c></row><row r="23" spans="1:21" s="21" customFormat="1" ht="15.75"><c r="A23" s="22"/><c r="B23" s="182" t="str"><f>Translation!A66</f><v>Laundry machines and dryers</v></c><c r="C23" s="154"><v>215.9314201163005</v></c><c r="D23" s="154"><v>0</v></c><c r="E23" s="154"><v>0</v></c><c r="F23" s="64"><v>215.9314201163005</v></c><c r="G23" s="154"><v>0</v></c><c r="H23" s="154"><v>0</v></c><c r="I23" s="154"><v>0</v></c><c r="J23" s="154"><v>0</v></c><c r="K23" s="154"><v>0</v></c><c r="L23" s="154"><v>0</v></c><c r="M23" s="64"><v>0</v></c><c r="N23" s="154"><v>0</v></c><c r="O23" s="154"><v>0</v></c><c r="P23" s="154"><v>0</v></c><c r="Q23" s="154"><v>0</v></c><c r="R23" s="154"><v>0</v></c><c r="S23" s="154"><v>0</v></c><c r="T23" s="64"><v>0</v></c><c r="U23" s="64"><v>215.9314201163005</v></c></row><row r="24" spans="1:21" s="21" customFormat="1" ht="15.75"><c r="A24" s="22"/><c r="B24" s="182" t="str"><f>Translation!A67</f><v>Dish washing</v></c><c r="C24" s="154"><v>302.30398816282064</v></c><c r="D24" s="154"><v>0</v></c><c r="E24" s="154"><v>0</v></c><c r="F24" s="64"><v>302.30398816282064</v></c><c r="G24" s="154"><v>0</v></c><c r="H24" s="154"><v>0</v></c><c r="I24" s="154"><v>0</v></c><c r="J24" s="154"><v>0</v></c><c r="K24" s="154"><v>0</v></c><c r="L24" s="154"><v>0</v></c><c r="M24" s="64"><v>0</v></c><c r="N24" s="154"><v>0</v></c><c r="O24" s="154"><v>0</v></c><c r="P24" s="154"><v>0</v></c><c r="Q24" s="154"><v>0</v></c><c r="R24" s="154"><v>0</v></c><c r="S24" s="154"><v>0</v></c><c r="T24" s="64"><v>0</v></c><c r="U24" s="64"><v>302.30398816282064</v></c></row><row r="25" spans="1:21" s="21" customFormat="1" ht="15.75"><c r="A25" s="22"/><c r="B25" s="182" t="str"><f>Translation!A68</f><v>Tv sets</v></c><c r="C25" s="154"><v>280.87694724358789</v></c><c r="D25" s="154"><v>0</v></c><c r="E25" s="154"><v>0</v></c><c r="F25" s="64"><v>280.87694724358789</v></c><c r="G25" s="154"><v>0</v></c><c r="H25" s="154"><v>0</v></c><c r="I25" s="154"><v>0</v></c><c r="J25" s="154"><v>0</v></c><c r="K25" s="154"><v>0</v></c><c r="L25" s="154"><v>0</v></c><c r="M25" s="64"><v>0</v></c><c r="N25" s="154"><v>0</v></c><c r="O25" s="154"><v>0</v></c><c r="P25" s="154"><v>0</v></c><c r="Q25" s="154"><v>0</v></c><c r="R25" s="154"><v>0</v></c><c r="S25" s="154"><v>0</v></c><c r="T25" s="64"><v>0</v></c><c r="U25" s="64"><v>280.87694724358789</v></c></row><row r="26" spans="1:21" s="21" customFormat="1" ht="15.75"><c r="A26" s="22"/><c r="B26" s="182" t="str"><f>Translation!A69</f><v>Other electric appliances</v></c><c r="C26" s="154"><v>2527.531532151479</v></c><c r="D26" s="154"><v>0</v></c><c r="E26" s="154"><v>0</v></c><c r="F26" s="64"><v>2527.531532151479</v></c><c r="G26" s="154"><v>0</v></c><c r="H26" s="154"><v>0</v></c><c r="I26" s="154"><v>0</v></c><c r="J26" s="154"><v>0</v></c><c r="K26" s="154"><v>0</v></c><c r="L26" s="154"><v>0</v></c><c r="M26" s="64"><v>0</v></c><c r="N26" s="154"><v>0</v></c><c r="O26" s="154"><v>0</v></c><c r="P26" s="154"><v>0</v></c><c r="Q26" s="154"><v>0</v></c><c r="R26" s="154"><v>0</v></c><c r="S26" s="154"><v>0</v></c><c r="T26" s="64"><v>0</v></c><c r="U26" s="64"><v>2527.531532151479</v></c></row><row r="27" spans="1:21" s="21" customFormat="1" ht="15.75"><c r="A27" s="22"/><c r="B27" s="66" t="str"><f>Translation!A70</f><v>PRIMARY SECTOR</v></c><c r="C27" s="234"><v>1105.8517174662281</v></c><c r="D27" s="234"><v>0</v></c><c r="E27" s="234"><v>0</v></c><c r="F27" s="64"><v>1105.8517174662281</v></c><c r="G27" s="234"><v>0</v></c><c r="H27" s="234"><v>200.2009161520273</v></c><c r="I27" s="234"><v>0</v></c><c r="J27" s="234"><v>0</v></c><c r="K27" s="234"><v>0</v></c><c r="L27" s="234"><v>0</v></c><c r="M27" s="64"><v>200.2009161520273</v></c><c r="N27" s="234"><v>0</v></c><c r="O27" s="234"><v>0</v></c><c r="P27" s="234"><v>0</v></c><c r="Q27" s="234"><v>0</v></c><c r="R27" s="234"><v>0</v></c><c r="S27" s="234"><v>228.55382007170468</v></c><c r="T27" s="64"><v>228.55382007170468</v></c><c r="U27" s="64"><v>1534.6064536899601</v></c></row><row r="28" spans="1:21" s="21" customFormat="1" ht="15.75"><c r="A28" s="22"/><c r="B28" s="183" t="str"><f>Translation!A71</f><v>Agriculture, forestry and fishing</v></c><c r="C28" s="154"><v>1105.8517174662281</v></c><c r="D28" s="154"><v>0</v></c><c r="E28" s="154"><v>0</v></c><c r="F28" s="64"><v>1105.8517174662281</v></c><c r="G28" s="154"><v>0</v></c><c r="H28" s="154"><v>200.2009161520273</v></c><c r="I28" s="154"><v>0</v></c><c r="J28" s="154"><v>0</v></c><c r="K28" s="154"><v>0</v></c><c r="L28" s="154"><v>0</v></c><c r="M28" s="64"><v>200.2009161520273</v></c><c r="N28" s="154"><v>0</v></c><c r="O28" s="154"><v>0</v></c><c r="P28" s="154"><v>0</v></c><c r="Q28" s="154"><v>0</v></c><c r="R28" s="154"><v>0</v></c><c r="S28" s="154"><v>228.55382007170468</v></c><c r="T28" s="64"><v>228.55382007170468</v></c><c r="U28" s="64"><v>1534.6064536899601</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6180.4779876909006</v></c><c r="D30" s="234"><v>0</v></c><c r="E30" s="234"><v>0</v></c><c r="F30" s="64"><v>6180.4779876909006</v></c><c r="G30" s="234"><v>2567.0367032564845</v></c><c r="H30" s="234"><v>2683.0808281982145</v></c><c r="I30" s="234"><v>0</v></c><c r="J30" s="234"><v>72.215052462549181</v></c><c r="K30" s="234"><v>0</v></c><c r="L30" s="234"><v>0</v></c><c r="M30" s="64"><v>5322.3325839172485</v></c><c r="N30" s="234"><v>0</v></c><c r="O30" s="234"><v>0</v></c><c r="P30" s="234"><v>40.646435470626493</v></c><c r="Q30" s="234"><v>0</v></c><c r="R30" s="234"><v>0</v></c><c r="S30" s="234"><v>49.618846287019331</v></c><c r="T30" s="64"><v>90.265281757645823</v></c><c r="U30" s="64"><v>11593.075853365794</v></c></row><row r="31" spans="1:21" s="21" customFormat="1" ht="15.75"><c r="A31" s="22"/><c r="B31" s="183" t="str"><f>Translation!A74</f><v>Manufacturing</v></c><c r="C31" s="154"><v>918.86752383369139</v></c><c r="D31" s="154"><v>0</v></c><c r="E31" s="154"><v>0</v></c><c r="F31" s="64"><v>918.86752383369139</v></c><c r="G31" s="154"><v>513.40734065129686</v></c><c r="H31" s="154"><v>536.61616563964287</v></c><c r="I31" s="154"><v>0</v></c><c r="J31" s="154"><v>72.215052462549181</v></c><c r="K31" s="154"><v>0</v></c><c r="L31" s="154"><v>0</v></c><c r="M31" s="64"><v>1122.2385587534889</v></c><c r="N31" s="154"><v>0</v></c><c r="O31" s="154"><v>0</v></c><c r="P31" s="154"><v>40.646435470626493</v></c><c r="Q31" s="154"><v>0</v></c><c r="R31" s="154"><v>0</v></c><c r="S31" s="154"><v>49.618846287019331</v></c><c r="T31" s="64"><v>90.265281757645823</v></c><c r="U31" s="64"><v>2131.3713643448259</v></c></row><row r="32" spans="1:21" s="21" customFormat="1" ht="30"><c r="A32" s="22"/><c r="B32" s="183" t="str"><f>Translation!A75</f><v>Water supply, sewerage, waste management and remediation activities</v></c><c r="C32" s="154"><v>1586.1403685224436</v></c><c r="D32" s="154"><v>0</v></c><c r="E32" s="154"><v>0</v></c><c r="F32" s="64"><v>1586.1403685224436</v></c><c r="G32" s="154"><v>0</v></c><c r="H32" s="154"><v>0</v></c><c r="I32" s="154"><v>0</v></c><c r="J32" s="154"><v>0</v></c><c r="K32" s="154"><v>0</v></c><c r="L32" s="154"><v>0</v></c><c r="M32" s="64"><v>0</v></c><c r="N32" s="154"><v>0</v></c><c r="O32" s="154"><v>0</v></c><c r="P32" s="154"><v>0</v></c><c r="Q32" s="154"><v>0</v></c><c r="R32" s="154"><v>0</v></c><c r="S32" s="154"><v>0</v></c><c r="T32" s="64"><v>0</v></c><c r="U32" s="64"><v>1586.1403685224436</v></c></row><row r="33" spans="1:21" s="21" customFormat="1" ht="15.75"><c r="A33" s="22"/><c r="B33" s="183" t="str"><f>Translation!A76</f><v>Construction</v></c><c r="C33" s="154"><v>3675.4700953347656</v></c><c r="D33" s="154"><v>0</v></c><c r="E33" s="154"><v>0</v></c><c r="F33" s="64"><v>3675.4700953347656</v></c><c r="G33" s="154"><v>2053.6293626051875</v></c><c r="H33" s="154"><v>2146.4646625585715</v></c><c r="I33" s="154"><v>0</v></c><c r="J33" s="154"><v>0</v></c><c r="K33" s="154"><v>0</v></c><c r="L33" s="154"><v>0</v></c><c r="M33" s="64"><v>4200.0940251637585</v></c><c r="N33" s="154"><v>0</v></c><c r="O33" s="154"><v>0</v></c><c r="P33" s="154"><v>0</v></c><c r="Q33" s="154"><v>0</v></c><c r="R33" s="154"><v>0</v></c><c r="S33" s="154"><v>0</v></c><c r="T33" s="64"><v>0</v></c><c r="U33" s="64"><v>7875.5641204985241</v></c></row><row r="34" spans="1:21" s="21" customFormat="1" ht="15.75"><c r="A34" s="22"/><c r="B34" s="61" t="str"><f>Translation!A77</f><v>TERTIARY SECTOR</v></c><c r="C34" s="234"><v>82196.243311645958</v></c><c r="D34" s="234"><v>0</v></c><c r="E34" s="234"><v>0</v></c><c r="F34" s="64"><v>82196.243311645958</v></c><c r="G34" s="234"><v>0</v></c><c r="H34" s="234"><v>2140.041646706446</v></c><c r="I34" s="234"><v>0</v></c><c r="J34" s="234"><v>113.46500124924812</v></c><c r="K34" s="234"><v>0</v></c><c r="L34" s="234"><v>0</v></c><c r="M34" s="64"><v>2253.506647955694</v></c><c r="N34" s="234"><v>0</v></c><c r="O34" s="234"><v>0</v></c><c r="P34" s="234"><v>7701.74604299354</v></c><c r="Q34" s="234"><v>0</v></c><c r="R34" s="234"><v>0</v></c><c r="S34" s="234"><v>175.41422113689049</v></c><c r="T34" s="64"><v>7877.1602641304307</v></c><c r="U34" s="64"><v>92326.910223732091</v></c></row><row r="35" spans="1:21" s="21" customFormat="1" ht="30"><c r="A35" s="22"/><c r="B35" s="183" t="str"><f>Translation!A78</f><v xml:space="preserve">Wholesale and retail trade; repair of motor vehicles and motorcycles </v></c><c r="C35" s="154"><v>15776.426375296511</v></c><c r="D35" s="154"><v>0</v></c><c r="E35" s="154"><v>0</v></c><c r="F35" s="64"><v>15776.426375296511</v></c><c r="G35" s="154"><v>0</v></c><c r="H35" s="154"><v>1018.6214892766952</v></c><c r="I35" s="154"><v>0</v></c><c r="J35" s="154"><v>0</v></c><c r="K35" s="154"><v>0</v></c><c r="L35" s="154"><v>0</v></c><c r="M35" s="64"><v>1018.6214892766952</v></c><c r="N35" s="154"><v>0</v></c><c r="O35" s="154"><v>0</v></c><c r="P35" s="154"><v>183.27309153530823</v></c><c r="Q35" s="154"><v>0</v></c><c r="R35" s="154"><v>0</v></c><c r="S35" s="154"><v>0</v></c><c r="T35" s="64"><v>183.27309153530823</v></c><c r="U35" s="64"><v>16978.320956108517</v></c></row><row r="36" spans="1:21" s="21" customFormat="1" ht="15.75"><c r="A36" s="22"/><c r="B36" s="183" t="str"><f>Translation!A79</f><v>Accommodation and food service activities</v></c><c r="C36" s="154"><v>49713.769793844593</v></c><c r="D36" s="154"><v>0</v></c><c r="E36" s="154"><v>0</v></c><c r="F36" s="64"><v>49713.769793844593</v></c><c r="G36" s="154"><v>0</v></c><c r="H36" s="154"><v>3616.7379908277271</v></c><c r="I36" s="154"><v>0</v></c><c r="J36" s="154"><v>113.46500124924812</v></c><c r="K36" s="154"><v>0</v></c><c r="L36" s="154"><v>0</v></c><c r="M36" s="64"><v>3730.2029920769751</v></c><c r="N36" s="154"><v>0</v></c><c r="O36" s="154"><v>0</v></c><c r="P36" s="154"><v>7323.4588833380913</v></c><c r="Q36" s="154"><v>0</v></c><c r="R36" s="154"><v>0</v></c><c r="S36" s="154"><v>175.41422113689049</v></c><c r="T36" s="64"><v>7498.873104474982</v></c><c r="U36" s="64"><v>60942.845890396551</v></c></row><row r="37" spans="1:21" s="21" customFormat="1" ht="15.75"><c r="A37" s="22"/><c r="B37" s="183" t="str"><f>Translation!A80</f><v>General public administration and social security</v></c><c r="C37" s="154"><v>1134.6410749691672</v></c><c r="D37" s="154"><v>0</v></c><c r="E37" s="154"><v>0</v></c><c r="F37" s="64"><v>1134.6410749691672</v></c><c r="G37" s="154"><v>0</v></c><c r="H37" s="154"><v>127.02346113381316</v></c><c r="I37" s="154"><v>0</v></c><c r="J37" s="154"><v>0</v></c><c r="K37" s="154"><v>0</v></c><c r="L37" s="154"><v>0</v></c><c r="M37" s="64"><v>127.02346113381316</v></c><c r="N37" s="154"><v>0</v></c><c r="O37" s="154"><v>0</v></c><c r="P37" s="154"><v>0</v></c><c r="Q37" s="154"><v>0</v></c><c r="R37" s="154"><v>0</v></c><c r="S37" s="154"><v>0</v></c><c r="T37" s="64"><v>0</v></c><c r="U37" s="64"><v>1261.6645361029805</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588.69899525085566</v></c><c r="D39" s="154"><v>0</v></c><c r="E39" s="154"><v>0</v></c><c r="F39" s="64"><v>588.69899525085566</v></c><c r="G39" s="154"><v>0</v></c><c r="H39" s="154"><v>458.64699454128936</v></c><c r="I39" s="154"><v>0</v></c><c r="J39" s="154"><v>0</v></c><c r="K39" s="154"><v>0</v></c><c r="L39" s="154"><v>0</v></c><c r="M39" s="64"><v>458.64699454128936</v></c><c r="N39" s="154"><v>0</v></c><c r="O39" s="154"><v>0</v></c><c r="P39" s="154"><v>0</v></c><c r="Q39" s="154"><v>0</v></c><c r="R39" s="154"><v>0</v></c><c r="S39" s="154"><v>0</v></c><c r="T39" s="64"><v>0</v></c><c r="U39" s="64"><v>1047.345989792145</v></c></row><row r="40" spans="1:21" s="21" customFormat="1" ht="15.75"><c r="A40" s="22"/><c r="B40" s="183" t="str"><f>Translation!A83</f><v>Human health and social work activities</v></c><c r="C40" s="154"><v>25.784006481410227</v></c><c r="D40" s="154"><v>0</v></c><c r="E40" s="154"><v>0</v></c><c r="F40" s="64"><v>25.784006481410227</v></c><c r="G40" s="154"><v>0</v></c><c r="H40" s="154"><v>-69.069924008752196</v></c><c r="I40" s="154"><v>0</v></c><c r="J40" s="154"><v>0</v></c><c r="K40" s="154"><v>0</v></c><c r="L40" s="154"><v>0</v></c><c r="M40" s="64"><v>-69.069924008752196</v></c><c r="N40" s="154"><v>0</v></c><c r="O40" s="154"><v>0</v></c><c r="P40" s="154"><v>86.031407570463941</v></c><c r="Q40" s="154"><v>0</v></c><c r="R40" s="154"><v>0</v></c><c r="S40" s="154"><v>0</v></c><c r="T40" s="64"><v>86.031407570463941</v></c><c r="U40" s="64"><v>42.745490043121976</v></c></row><row r="41" spans="1:21" s="21" customFormat="1" ht="15.75"><c r="A41" s="22"/><c r="B41" s="183" t="str"><f>Translation!A84</f><v>Other services</v></c><c r="C41" s="154"><v>11453.031882469506</v></c><c r="D41" s="154"><v>0</v></c><c r="E41" s="154"><v>0</v></c><c r="F41" s="64"><v>11453.031882469506</v></c><c r="G41" s="154"><v>0</v></c><c r="H41" s="154"><v>-3011.9183650643254</v></c><c r="I41" s="154"><v>0</v></c><c r="J41" s="154"><v>0</v></c><c r="K41" s="154"><v>0</v></c><c r="L41" s="154"><v>0</v></c><c r="M41" s="64"><v>-3011.9183650643254</v></c><c r="N41" s="154"><v>0</v></c><c r="O41" s="154"><v>0</v></c><c r="P41" s="154"><v>108.98266054967664</v></c><c r="Q41" s="154"><v>0</v></c><c r="R41" s="154"><v>0</v></c><c r="S41" s="154"><v>0</v></c><c r="T41" s="64"><v>108.98266054967664</v></c><c r="U41" s="64"><v>8550.0961779548579</v></c></row><row r="42" spans="1:21" s="21" customFormat="1" ht="15.75"><c r="A42" s="22"/><c r="B42" s="183" t="str"><f>Translation!A85</f><v>Public lighting</v></c><c r="C42" s="154"><v>3503.8911833339139</v></c><c r="D42" s="154"><v>0</v></c><c r="E42" s="154"><v>0</v></c><c r="F42" s="64"><v>3503.8911833339139</v></c><c r="G42" s="154"><v>0</v></c><c r="H42" s="154"><v>0</v></c><c r="I42" s="154"><v>0</v></c><c r="J42" s="154"><v>0</v></c><c r="K42" s="154"><v>0</v></c><c r="L42" s="154"><v>0</v></c><c r="M42" s="64"><v>0</v></c><c r="N42" s="154"><v>0</v></c><c r="O42" s="154"><v>0</v></c><c r="P42" s="154"><v>0</v></c><c r="Q42" s="154"><v>0</v></c><c r="R42" s="154"><v>0</v></c><c r="S42" s="154"><v>0</v></c><c r="T42" s="64"><v>0</v></c><c r="U42" s="64"><v>3503.8911833339139</v></c></row><row r="43" spans="1:21" s="21" customFormat="1" ht="15.75"><c r="A43" s="22"/><c r="B43" s="61" t="str"><f>Translation!A86</f><v>TRANSPORTS</v></c><c r="C43" s="234"><v>431.44167026861317</v></c><c r="D43" s="234"><v>0</v></c><c r="E43" s="234"><v>0</v></c><c r="F43" s="64"><v>431.44167026861317</v></c><c r="G43" s="234"><v>0</v></c><c r="H43" s="234"><v>1098.5951432011188</v></c><c r="I43" s="234"><v>1603.9871646242127</v></c><c r="J43" s="234"><v>0</v></c><c r="K43" s="234"><v>0</v></c><c r="L43" s="234"><v>0</v></c><c r="M43" s="64"><v>2702.5823078253316</v></c><c r="N43" s="234"><v>0</v></c><c r="O43" s="234"><v>0</v></c><c r="P43" s="234"><v>0</v></c><c r="Q43" s="234"><v>0</v></c><c r="R43" s="234"><v>0</v></c><c r="S43" s="234"><v>0</v></c><c r="T43" s="64"><v>0</v></c><c r="U43" s="64"><v>3134.0239780939446</v></c></row><row r="44" spans="1:21" s="21" customFormat="1" ht="30"><c r="A44" s="22"/><c r="B44" s="183" t="str"><f>Translation!A87</f><v>Passenger transport by road (public transport, taxi, tourism, transfers, etc.)</v></c><c r="C44" s="154"><v>9.3812747154151825</v></c><c r="D44" s="154"><v>0</v></c><c r="E44" s="154"><v>0</v></c><c r="F44" s="64"><v>9.3812747154151825</v></c><c r="G44" s="154"><v>0</v></c><c r="H44" s="154"><v>54.55763146099126</v></c><c r="I44" s="154"><v>12.580036380568366</v></c><c r="J44" s="154"><v>0</v></c><c r="K44" s="154"><v>0</v></c><c r="L44" s="154"><v>0</v></c><c r="M44" s="64"><v>67.137667841559619</v></c><c r="N44" s="154"><v>0</v></c><c r="O44" s="154"><v>0</v></c><c r="P44" s="154"><v>0</v></c><c r="Q44" s="154"><v>0</v></c><c r="R44" s="154"><v>0</v></c><c r="S44" s="154"><v>0</v></c><c r="T44" s="64"><v>0</v></c><c r="U44" s="64"><v>76.518942556974807</v></c></row><row r="45" spans="1:21" s="21" customFormat="1" ht="15.75"><c r="A45" s="22"/><c r="B45" s="183" t="str"><f>Translation!A88</f><v>Freight transport by road and removal services</v></c><c r="C45" s="154"><v>149.23179743962186</v></c><c r="D45" s="154"><v>0</v></c><c r="E45" s="154"><v>0</v></c><c r="F45" s="64"><v>149.23179743962186</v></c><c r="G45" s="154"><v>0</v></c><c r="H45" s="154"><v>822.18174665658898</v></c><c r="I45" s="154"><v>189.58074255431046</v></c><c r="J45" s="154"><v>0</v></c><c r="K45" s="154"><v>0</v></c><c r="L45" s="154"><v>0</v></c><c r="M45" s="64"><v>1011.7624892108995</v></c><c r="N45" s="154"><v>0</v></c><c r="O45" s="154"><v>0</v></c><c r="P45" s="154"><v>0</v></c><c r="Q45" s="154"><v>0</v></c><c r="R45" s="154"><v>0</v></c><c r="S45" s="154"><v>0</v></c><c r="T45" s="64"><v>0</v></c><c r="U45" s="64"><v>1160.9942866505214</v></c></row><row r="46" spans="1:21" s="21" customFormat="1" ht="15.75"><c r="A46" s="22"/><c r="B46" s="183" t="str"><f>Translation!A89</f><v>Other fleet for public and private services</v></c><c r="C46" s="154"><v>47.834457873609814</v></c><c r="D46" s="154"><v>0</v></c><c r="E46" s="154"><v>0</v></c><c r="F46" s="64"><v>47.834457873609814</v></c><c r="G46" s="154"><v>0</v></c><c r="H46" s="154"><v>18.473694776710463</v></c><c r="I46" s="154"><v>273.00610473997921</v></c><c r="J46" s="154"><v>0</v></c><c r="K46" s="154"><v>0</v></c><c r="L46" s="154"><v>0</v></c><c r="M46" s="64"><v>291.4797995166897</v></c><c r="N46" s="154"><v>0</v></c><c r="O46" s="154"><v>0</v></c><c r="P46" s="154"><v>0</v></c><c r="Q46" s="154"><v>0</v></c><c r="R46" s="154"><v>0</v></c><c r="S46" s="154"><v>0</v></c><c r="T46" s="64"><v>0</v></c><c r="U46" s="64"><v>339.31425739029953</v></c></row><row r="47" spans="1:21" s="21" customFormat="1" ht="15.75"><c r="A47" s="22"/><c r="B47" s="182" t="str"><f>Translation!A90</f><v>Private transports</v></c><c r="C47" s="154"><v>224.9941402399663</v></c><c r="D47" s="154"><v>0</v></c><c r="E47" s="154"><v>0</v></c><c r="F47" s="64"><v>224.9941402399663</v></c><c r="G47" s="154"><v>0</v></c><c r="H47" s="154"><v>203.38207030682804</v></c><c r="I47" s="154"><v>1128.8202809493548</v></c><c r="J47" s="154"><v>0</v></c><c r="K47" s="154"><v>0</v></c><c r="L47" s="154"><v>0</v></c><c r="M47" s="64"><v>1332.2023512561827</v></c><c r="N47" s="154"><v>0</v></c><c r="O47" s="154"><v>0</v></c><c r="P47" s="154"><v>0</v></c><c r="Q47" s="154"><v>0</v></c><c r="R47" s="154"><v>0</v></c><c r="S47" s="154"><v>0</v></c><c r="T47" s="64"><v>0</v></c><c r="U47" s="64"><v>1557.1964914961491</v></c></row><row r="48" spans="1:21" s="21" customFormat="1" ht="15.75"><c r="A48" s="22"/><c r="B48" s="73" t="str"><f>Translation!A118</f><v>TOTAL FOR INTERNAL MARKET</v></c><c r="C48" s="65"><v>126729.54358231665</v></c><c r="D48" s="65"><v>0</v></c><c r="E48" s="65"><v>0</v></c><c r="F48" s="64"><v>126729.54358231665</v></c><c r="G48" s="65"><v>2567.0367032564845</v></c><c r="H48" s="65"><v>20134.594053713081</v></c><c r="I48" s="65"><v>1603.9871646242127</v></c><c r="J48" s="65"><v>3951.3466483082457</v></c><c r="K48" s="65"><v>0</v></c><c r="L48" s="65"><v>0</v></c><c r="M48" s="64"><v>28256.964569902022</v></c><c r="N48" s="65"><v>0</v></c><c r="O48" s="65"><v>0</v></c><c r="P48" s="65"><v>13798.372757032019</v></c><c r="Q48" s="65"><v>0</v></c><c r="R48" s="65"><v>0</v></c><c r="S48" s="65"><v>8721.7141495179294</v></c><c r="T48" s="64"><v>22520.08690654995</v></c><c r="U48" s="64"><v>177506.59505876864</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8758.5902569918926</v></c><c r="D59" s="235"><v>99628.964173282846</v></c><c r="E59" s="235"/><c r="F59" s="235"/><c r="G59" s="235"><v>0</v></c><c r="H59" s="235"><v>0</v></c><c r="I59" s="59"><v>108387.55443027474</v></c><c r="J59" s="235"><v>0</v></c><c r="K59" s="235"><v>16482.386801305103</v></c><c r="L59" s="235"><v>7140</v></c><c r="M59" s="235"><v>0</v></c><c r="N59" s="235"><v>0</v></c><c r="O59" s="235"><v>0</v></c><c r="P59" s="235"><v>0</v></c><c r="Q59" s="235"/><c r="R59" s="59"><v>23622.386801305103</v></c><c r="S59" s="59"><v>132009.94123157984</v></c><c r="T59" s="235"><v>0</v></c><c r="U59" s="235"/><c r="V59" s="59"><v>0</v></c><c r="W59" s="235"><v>0</v></c><c r="X59" s="235"><v>0</v></c><c r="Y59" s="235"><v>0</v></c><c r="Z59" s="235"><v>0</v></c><c r="AA59" s="186"><v>0</v></c><c r="AB59" s="59"><v>0</v></c><c r="AC59" s="64"><v>132009.94123157984</v></c><c r="AD59" s="187"><v>5280.3976492631919</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8758.5902569918926</v></c><c r="D62" s="53"><f t="shared" si="0"/><v>99628.964173282846</v></c><c r="E62" s="53"><f t="shared" si="0"/><v>0</v></c><c r="F62" s="53"><f t="shared" si="0"/><v>0</v></c><c r="G62" s="53"><f t="shared" si="0"/><v>0</v></c><c r="H62" s="53"><f t="shared" si="0"/><v>0</v></c><c r="I62" s="53"><f t="shared" si="0"/><v>108387.55443027474</v></c><c r="J62" s="53"><f t="shared" si="0"/><v>0</v></c><c r="K62" s="53"><f t="shared" si="0"/><v>16482.386801305103</v></c><c r="L62" s="53"><f t="shared" si="0"/><v>7140</v></c><c r="M62" s="53"><f t="shared" si="0"/><v>0</v></c><c r="N62" s="53"><f t="shared" si="0"/><v>0</v></c><c r="O62" s="53"><f t="shared" si="0"/><v>0</v></c><c r="P62" s="53"><f t="shared" si="0"/><v>0</v></c><c r="Q62" s="53"><f t="shared" si="0"/><v>0</v></c><c r="R62" s="53"><f t="shared" si="0"/><v>23622.386801305103</v></c><c r="S62" s="53"><f t="shared" si="0"/><v>132009.94123157984</v></c><c r="T62" s="53"><f t="shared" si="0"/><v>0</v></c><c r="U62" s="53"><f t="shared" si="0"/><v>0</v></c><c r="V62" s="53"><f t="shared" si="0"/><v>0</v></c><c r="W62" s="53"><f t="shared" si="0"/><v>0</v></c><c r="X62" s="53"><f t="shared" si="0"/><v>0</v></c><c r="Y62" s="53"><f t="shared" si="0"/><v>0</v></c><c r="Z62" s="53"><f t="shared" si="0"/><v>0</v></c><c r="AA62" s="53"><f t="shared" si="0"/><v>0</v></c><c r="AB62" s="53"><f t="shared" si="0"/><v>0</v></c><c r="AC62" s="53"><f t="shared" si="0"/><v>132009.94123157984</v></c><c r="AD62" s="53"><f t="shared" si="0"/><v>5280.3976492631919</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25760.559579387918</v></c><c r="D69" s="235"><v>332096.54724427615</v></c><c r="E69" s="235"/><c r="F69" s="235"/><c r="G69" s="235"><v>0</v></c><c r="H69" s="235"><v>0</v></c><c r="I69" s="59"><v>357857.10682366404</v></c><c r="J69" s="185"><v>0</v></c><c r="K69" s="185"><v>16482.386801305103</v></c><c r="L69" s="185"><v>7140</v></c><c r="M69" s="185"><v>0</v></c><c r="N69" s="185"><v>0</v></c><c r="O69" s="235"><v>0</v></c><c r="P69" s="185"><v>0</v></c><c r="Q69" s="185"/><c r="R69" s="59"><v>23622.386801305103</v></c><c r="S69" s="59"><v>381479.49362496915</v></c><c r="T69" s="71"><v>249469.55239338931</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25760.559579387918</v></c><c r="D72" s="53"><f t="shared" si="1"/><v>332096.54724427615</v></c><c r="E72" s="53"><f t="shared" si="1"/><v>0</v></c><c r="F72" s="53"><f t="shared" si="1"/><v>0</v></c><c r="G72" s="53"><f t="shared" si="1"/><v>0</v></c><c r="H72" s="53"><f t="shared" si="1"/><v>0</v></c><c r="I72" s="53"><f t="shared" si="1"/><v>357857.10682366404</v></c><c r="J72" s="53"><f t="shared" si="1"/><v>0</v></c><c r="K72" s="53"><f t="shared" si="1"/><v>16482.386801305103</v></c><c r="L72" s="53"><f t="shared" si="1"/><v>7140</v></c><c r="M72" s="53"><f t="shared" si="1"/><v>0</v></c><c r="N72" s="53"><f t="shared" si="1"/><v>0</v></c><c r="O72" s="53"><f t="shared" si="1"/><v>0</v></c><c r="P72" s="53"><f t="shared" si="1"/><v>0</v></c><c r="Q72" s="53"><f t="shared" si="1"/><v>0</v></c><c r="R72" s="53"><f t="shared" si="1"/><v>23622.386801305103</v></c><c r="S72" s="53"><f t="shared" si="1"/><v>381479.49362496915</v></c><c r="T72" s="71"><f>S72-AC62+AB62</f><v>249469.55239338931</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28327.596282644401</v></c><c r="D79" s="186"><f t="shared" si="2"/><v>352231.14129798923</v></c><c r="E79" s="186"><f t="shared" si="2"/><v>1603.9871646242127</v></c><c r="F79" s="186"><f t="shared" si="2"/><v>3951.3466483082457</v></c><c r="G79" s="186"><f t="shared" si="2"/><v>0</v></c><c r="H79" s="186"><f t="shared" si="2"/><v>0</v></c><c r="I79" s="53"><f>SUM(C79:H79)</f><v>386114.07139356609</v></c><c r="J79" s="186"><f t="shared" ref="J79:O79" si="3">N48+J72</f><v>0</v></c><c r="K79" s="186"><f t="shared" si="3"/><v>16482.386801305103</v></c><c r="L79" s="186"><f t="shared" si="3"/><v>20938.372757032019</v></c><c r="M79" s="186"><f t="shared" si="3"/><v>0</v></c><c r="N79" s="186"><f t="shared" si="3"/><v>0</v></c><c r="O79" s="186"><f t="shared" si="3"/><v>8721.7141495179294</v></c><c r="P79" s="186"><f>P72</f><v>0</v></c><c r="Q79" s="186"><f>Q72</f><v>0</v></c><c r="R79" s="53"><f>SUM(J79:Q79)</f><v>46142.473707855053</v></c><c r="S79" s="186"><f>Y62</f><v>0</v></c><c r="T79" s="186"><f>Z62</f><v>0</v></c><c r="U79" s="186"><f>$C$49+$C$50+$C$51</f><v>0</v></c><c r="V79" s="53"><f>S79-T79-U79</f><v>0</v></c><c r="W79" s="186"><f>$D$49+$D$50+$D$51</f><v>0</v></c><c r="X79" s="186"><f>$E$49+$E$50+$E$51</f><v>0</v></c><c r="Y79" s="53"><f>I79+R79+V79-W79-X79</f><v>432256.54510142113</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0.30287942411517699</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0.34604728022774994</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27846.902190853478</v></c><c r="D95" s="64"><f>SUM(D96:D104)</f><v>0</v></c><c r="E95" s="64"><f>SUM(E96:E104)</f><v>0</v></c><c r="F95" s="64"><f t="shared" ref="F95:F126" si="8">SUM(C95:E95)</f><v>27846.902190853478</v></c><c r="G95" s="64"><f t="shared" ref="G95:L95" si="9">SUM(G96:G104)</f><v>0</v></c><c r="H95" s="64"><f t="shared" si="9"/><v>3741.384363694558</v></c><c r="I95" s="64"><f t="shared" si="9"/><v>0</v></c><c r="J95" s="64"><f t="shared" si="9"/><v>903.75998270314767</v></c><c r="K95" s="64"><f t="shared" si="9"/><v>0</v></c><c r="L95" s="64"><f t="shared" si="9"/><v>0</v></c><c r="M95" s="64"><f t="shared" ref="M95:M126" si="10">SUM(G95:L95)</f><v>4645.1443463977057</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32492.046537251183</v></c></row><row r="96" spans="1:32" s="21" customFormat="1" ht="15.75"><c r="A96" s="22"/><c r="B96" s="182" t="str"><f>Translation!A61</f><v>Hot water</v></c><c r="C96" s="185"><f t="shared" ref="C96:C104" si="14">IF(AND(C$48&gt;0,($S$133+$V$143)&gt;0), ($S$133+$V$143)/C$48,0)*C18</f><v>1988.3918982852458</v></c><c r="D96" s="185"><f t="shared" ref="D96:D104" si="15">IF(AND(D$48&gt;0,$S$134&gt;0), ($S$134)/D$48,0)*D18</f><v>0</v></c><c r="E96" s="185"><f t="shared" ref="E96:E104" si="16">IF(AND(E$48&gt;0,$S$135&gt;0), ($S$135)/E$48,0)*E18</f><v>0</v></c><c r="F96" s="64"><f t="shared" si="8"/><v>1988.3918982852458</v></c><c r="G96" s="185"><f>'CO2 factors'!C$7*G18</f><v>0</v></c><c r="H96" s="185"><f>'CO2 factors'!D$7*H18</f><v>506.03835761958231</v></c><c r="I96" s="185"><f>'CO2 factors'!E$7*I18</f><v>0</v></c><c r="J96" s="185"><f>'CO2 factors'!F$7*J18</f><v>0</v></c><c r="K96" s="185"><f>'CO2 factors'!G$7*K18</f><v>0</v></c><c r="L96" s="185"><f>'CO2 factors'!H$7*L18</f><v>0</v></c><c r="M96" s="64"><f t="shared" si="10"/><v>506.03835761958231</v></c><c r="N96" s="185"><f>'CO2 factors'!J$7*N18</f><v>0</v></c><c r="O96" s="185"><f>'CO2 factors'!K$7*O18</f><v>0</v></c><c r="P96" s="185"><f>'CO2 factors'!L$7*P18</f><v>0</v></c><c r="Q96" s="185"><f>'CO2 factors'!M$7*Q18</f><v>0</v></c><c r="R96" s="185"><f>'CO2 factors'!N$7*R18</f><v>0</v></c><c r="S96" s="185"><f>'CO2 factors'!O$7*S18</f><v>0</v></c><c r="T96" s="64"><f t="shared" si="12"/><v>0</v></c><c r="U96" s="64"><f t="shared" si="13"/><v>2494.4302559048283</v></c></row><row r="97" spans="1:21" s="21" customFormat="1" ht="15.75"><c r="A97" s="22"/><c r="B97" s="182" t="str"><f>Translation!A62</f><v>Heating and cooling</v></c><c r="C97" s="185"><f t="shared" si="14"/><v>16352.893749154802</v></c><c r="D97" s="185"><f t="shared" si="15"/><v>0</v></c><c r="E97" s="185"><f t="shared" si="16"/><v>0</v></c><c r="F97" s="64"><f t="shared" si="8"/><v>16352.893749154802</v></c><c r="G97" s="185"><f>'CO2 factors'!C$7*G19</f><v>0</v></c><c r="H97" s="185"><f>'CO2 factors'!D$7*H19</f><v>3235.3460060749758</v></c><c r="I97" s="185"><f>'CO2 factors'!E$7*I19</f><v>0</v></c><c r="J97" s="185"><f>'CO2 factors'!F$7*J19</f><v>539.74345907545808</v></c><c r="K97" s="185"><f>'CO2 factors'!G$7*K19</f><v>0</v></c><c r="L97" s="185"><f>'CO2 factors'!H$7*L19</f><v>0</v></c><c r="M97" s="64"><f t="shared" si="10"/><v>3775.0894651504341</v></c><c r="N97" s="185"><f>'CO2 factors'!J$7*N19</f><v>0</v></c><c r="O97" s="185"><f>'CO2 factors'!K$7*O19</f><v>0</v></c><c r="P97" s="185"><f>'CO2 factors'!L$7*P19</f><v>0</v></c><c r="Q97" s="185"><f>'CO2 factors'!M$7*Q19</f><v>0</v></c><c r="R97" s="185"><f>'CO2 factors'!N$7*R19</f><v>0</v></c><c r="S97" s="185"><f>'CO2 factors'!O$7*S19</f><v>0</v></c><c r="T97" s="64"><f t="shared" si="12"/><v>0</v></c><c r="U97" s="64"><f t="shared" si="13"/><v>20127.983214305237</v></c></row><row r="98" spans="1:21" s="21" customFormat="1" ht="15.75"><c r="A98" s="22"/><c r="B98" s="182" t="str"><f>Translation!A63</f><v>Lighting</v></c><c r="C98" s="185"><f t="shared" si="14"/><v>2393.6919457584645</v></c><c r="D98" s="185"><f t="shared" si="15"/><v>0</v></c><c r="E98" s="185"><f t="shared" si="16"/><v>0</v></c><c r="F98" s="64"><f t="shared" si="8"/><v>2393.6919457584645</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2393.6919457584645</v></c></row><row r="99" spans="1:21" s="21" customFormat="1" ht="15.75"><c r="A99" s="22"/><c r="B99" s="182" t="str"><f>Translation!A64</f><v>Cooking</v></c><c r="C99" s="185"><f t="shared" si="14"/><v>1912.0729216825478</v></c><c r="D99" s="185"><f t="shared" si="15"/><v>0</v></c><c r="E99" s="185"><f t="shared" si="16"/><v>0</v></c><c r="F99" s="64"><f t="shared" si="8"/><v>1912.0729216825478</v></c><c r="G99" s="185"><f>'CO2 factors'!C$7*G21</f><v>0</v></c><c r="H99" s="185"><f>'CO2 factors'!D$7*H21</f><v>0</v></c><c r="I99" s="185"><f>'CO2 factors'!E$7*I21</f><v>0</v></c><c r="J99" s="185"><f>'CO2 factors'!F$7*J21</f><v>364.01652362768959</v></c><c r="K99" s="185"><f>'CO2 factors'!G$7*K21</f><v>0</v></c><c r="L99" s="185"><f>'CO2 factors'!H$7*L21</f><v>0</v></c><c r="M99" s="64"><f t="shared" si="10"/><v>364.01652362768959</v></c><c r="N99" s="185"><f>'CO2 factors'!J$7*N21</f><v>0</v></c><c r="O99" s="185"><f>'CO2 factors'!K$7*O21</f><v>0</v></c><c r="P99" s="185"><f>'CO2 factors'!L$7*P21</f><v>0</v></c><c r="Q99" s="185"><f>'CO2 factors'!M$7*Q21</f><v>0</v></c><c r="R99" s="185"><f>'CO2 factors'!N$7*R21</f><v>0</v></c><c r="S99" s="185"><f>'CO2 factors'!O$7*S21</f><v>0</v></c><c r="T99" s="64"><f t="shared" si="12"/><v>0</v></c><c r="U99" s="64"><f t="shared" si="13"/><v>2276.0894453102374</v></c></row><row r="100" spans="1:21" s="21" customFormat="1" ht="15.75"><c r="A100" s="22"/><c r="B100" s="182" t="str"><f>Translation!A65</f><v>Refrigerator and freezers</v></c><c r="C100" s="185"><f t="shared" si="14"/><v>2683.611118150945</v></c><c r="D100" s="185"><f t="shared" si="15"/><v>0</v></c><c r="E100" s="185"><f t="shared" si="16"/><v>0</v></c><c r="F100" s="64"><f t="shared" si="8"/><v>2683.611118150945</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2683.611118150945</v></c></row><row r="101" spans="1:21" s="21" customFormat="1" ht="15.75"><c r="A101" s="22"/><c r="B101" s="182" t="str"><f>Translation!A66</f><v>Laundry machines and dryers</v></c><c r="C101" s="185"><f t="shared" si="14"/><v>163.32839202229536</v></c><c r="D101" s="185"><f t="shared" si="15"/><v>0</v></c><c r="E101" s="185"><f t="shared" si="16"/><v>0</v></c><c r="F101" s="64"><f t="shared" si="8"/><v>163.32839202229536</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163.32839202229536</v></c></row><row r="102" spans="1:21" s="21" customFormat="1" ht="15.75"><c r="A102" s="22"/><c r="B102" s="182" t="str"><f>Translation!A67</f><v>Dish washing</v></c><c r="C102" s="185"><f t="shared" si="14"/><v>228.65974883121345</v></c><c r="D102" s="185"><f t="shared" si="15"/><v>0</v></c><c r="E102" s="185"><f t="shared" si="16"/><v>0</v></c><c r="F102" s="64"><f t="shared" si="8"/><v>228.65974883121345</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228.65974883121345</v></c></row><row r="103" spans="1:21" s="21" customFormat="1" ht="15.75"><c r="A103" s="22"/><c r="B103" s="182" t="str"><f>Translation!A68</f><v>Tv sets</v></c><c r="C103" s="185"><f t="shared" si="14"/><v>212.45254685361658</v></c><c r="D103" s="185"><f t="shared" si="15"/><v>0</v></c><c r="E103" s="185"><f t="shared" si="16"/><v>0</v></c><c r="F103" s="64"><f t="shared" si="8"/><v>212.45254685361658</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212.45254685361658</v></c></row><row r="104" spans="1:21" s="21" customFormat="1" ht="15.75"><c r="A104" s="22"/><c r="B104" s="182" t="str"><f>Translation!A69</f><v>Other electric appliances</v></c><c r="C104" s="185"><f t="shared" si="14"/><v>1911.799870114346</v></c><c r="D104" s="185"><f t="shared" si="15"/><v>0</v></c><c r="E104" s="185"><f t="shared" si="16"/><v>0</v></c><c r="F104" s="64"><f t="shared" si="8"/><v>1911.799870114346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1911.799870114346</v></c></row><row r="105" spans="1:21" s="21" customFormat="1" ht="15.75"><c r="A105" s="22"/><c r="B105" s="66" t="str"><f>Translation!A70</f><v>PRIMARY SECTOR</v></c><c r="C105" s="64"><f>SUM(C106:C107)</f><v>836.45530942913513</v></c><c r="D105" s="64"><f>SUM(D106:D107)</f><v>0</v></c><c r="E105" s="64"><f>SUM(E106:E107)</f><v>0</v></c><c r="F105" s="64"><f t="shared" si="8"/><v>836.45530942913513</v></c><c r="G105" s="64"><f t="shared" ref="G105:L105" si="17">SUM(G106:G107)</f><v>0</v></c><c r="H105" s="64"><f t="shared" si="17"/><v>53.45364461259129</v></c><c r="I105" s="64"><f t="shared" si="17"/><v>0</v></c><c r="J105" s="64"><f t="shared" si="17"/><v>0</v></c><c r="K105" s="64"><f t="shared" si="17"/><v>0</v></c><c r="L105" s="64"><f t="shared" si="17"/><v>0</v></c><c r="M105" s="64"><f t="shared" si="10"/><v>53.45364461259129</v></c><c r="N105" s="64"><f t="shared" ref="N105:S105" si="18">SUM(N106:N107)</f><v>0</v></c><c r="O105" s="64"><f t="shared" si="18"/><v>0</v></c><c r="P105" s="64"><f t="shared" si="18"/><v>0</v></c><c r="Q105" s="64"><f t="shared" si="18"/><v>0</v></c><c r="R105" s="64"><f t="shared" si="18"/><v>0</v></c><c r="S105" s="64"><f t="shared" si="18"/><v>0</v></c><c r="T105" s="64"><f t="shared" si="12"/><v>0</v></c><c r="U105" s="64"><f t="shared" si="13"/><v>889.90895404172647</v></c></row><row r="106" spans="1:21" s="21" customFormat="1" ht="15.75"><c r="A106" s="22"/><c r="B106" s="183" t="str"><f>Translation!A71</f><v>Agriculture, forestry and fishing</v></c><c r="C106" s="185"><f>IF(AND(C$48&gt;0,($S$133+$V$143)&gt;0), ($S$133+$V$143)/C$48,0)*C28</f><v>836.45530942913513</v></c><c r="D106" s="185"><f>IF(AND(D$48&gt;0,$S$134&gt;0), ($S$134)/D$48,0)*D28</f><v>0</v></c><c r="E106" s="185"><f>IF(AND(E$48&gt;0,$S$135&gt;0), ($S$135)/E$48,0)*E28</f><v>0</v></c><c r="F106" s="64"><f t="shared" si="8"/><v>836.45530942913513</v></c><c r="G106" s="185"><f>'CO2 factors'!C$7*G28</f><v>0</v></c><c r="H106" s="185"><f>'CO2 factors'!D$7*H28</f><v>53.45364461259129</v></c><c r="I106" s="185"><f>'CO2 factors'!E$7*I28</f><v>0</v></c><c r="J106" s="185"><f>'CO2 factors'!F$7*J28</f><v>0</v></c><c r="K106" s="185"><f>'CO2 factors'!G$7*K28</f><v>0</v></c><c r="L106" s="185"><f>'CO2 factors'!H$7*L28</f><v>0</v></c><c r="M106" s="64"><f t="shared" si="10"/><v>53.45364461259129</v></c><c r="N106" s="185"><f>'CO2 factors'!J$7*N28</f><v>0</v></c><c r="O106" s="185"><f>'CO2 factors'!K$7*O28</f><v>0</v></c><c r="P106" s="185"><f>'CO2 factors'!L$7*P28</f><v>0</v></c><c r="Q106" s="185"><f>'CO2 factors'!M$7*Q28</f><v>0</v></c><c r="R106" s="185"><f>'CO2 factors'!N$7*R28</f><v>0</v></c><c r="S106" s="185"><f>'CO2 factors'!O$7*S28</f><v>0</v></c><c r="T106" s="64"><f t="shared" si="12"/><v>0</v></c><c r="U106" s="64"><f t="shared" si="13"/><v>889.90895404172647</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4674.8524652644755</v></c><c r="D108" s="64"><f>SUM(D109:D111)</f><v>0</v></c><c r="E108" s="64"><f>SUM(E109:E111)</f><v>0</v></c><c r="F108" s="64"><f t="shared" si="8"/><v>4674.8524652644755</v></c><c r="G108" s="64"><f t="shared" ref="G108:L108" si="19">SUM(G109:G111)</f><v>716.20324020855924</v></c><c r="H108" s="64"><f t="shared" si="19"/><v>716.38258112892333</v></c><c r="I108" s="64"><f t="shared" si="19"/><v>0</v></c><c r="J108" s="64"><f t="shared" si="19"/><v>17.331612591011801</v></c><c r="K108" s="64"><f t="shared" si="19"/><v>0</v></c><c r="L108" s="64"><f t="shared" si="19"/><v>0</v></c><c r="M108" s="64"><f t="shared" si="10"/><v>1449.9174339284946</v></c><c r="N108" s="64"><f t="shared" ref="N108:S108" si="20">SUM(N109:N111)</f><v>0</v></c><c r="O108" s="64"><f t="shared" si="20"/><v>0</v></c><c r="P108" s="64"><f t="shared" si="20"/><v>0</v></c><c r="Q108" s="64"><f t="shared" si="20"/><v>0</v></c><c r="R108" s="64"><f t="shared" si="20"/><v>0</v></c><c r="S108" s="64"><f t="shared" si="20"/><v>0</v></c><c r="T108" s="64"><f t="shared" si="12"/><v>0</v></c><c r="U108" s="64"><f t="shared" si="13"/><v>6124.7698991929701</v></c></row><row r="109" spans="1:21" s="21" customFormat="1" ht="15.75"><c r="A109" s="22"/><c r="B109" s="183" t="str"><f>Translation!A74</f><v>Manufacturing</v></c><c r="C109" s="185"><f>IF(AND(C$48&gt;0,($S$133+$V$143)&gt;0), ($S$133+$V$143)/C$48,0)*C31</f><v>695.02231341985123</v></c><c r="D109" s="185"><f>IF(AND(D$48&gt;0,$S$134&gt;0), ($S$134)/D$48,0)*D31</f><v>0</v></c><c r="E109" s="185"><f>IF(AND(E$48&gt;0,$S$135&gt;0), ($S$135)/E$48,0)*E31</f><v>0</v></c><c r="F109" s="64"><f t="shared" si="8"/><v>695.02231341985123</v></c><c r="G109" s="185"><f>'CO2 factors'!C$7*G31</f><v>143.24064804171184</v></c><c r="H109" s="185"><f>'CO2 factors'!D$7*H31</f><v>143.27651622578466</v></c><c r="I109" s="185"><f>'CO2 factors'!E$7*I31</f><v>0</v></c><c r="J109" s="185"><f>'CO2 factors'!F$7*J31</f><v>17.331612591011801</v></c><c r="K109" s="185"><f>'CO2 factors'!G$7*K31</f><v>0</v></c><c r="L109" s="185"><f>'CO2 factors'!H$7*L31</f><v>0</v></c><c r="M109" s="64"><f t="shared" si="10"/><v>303.84877685850824</v></c><c r="N109" s="185"><f>'CO2 factors'!J$7*N31</f><v>0</v></c><c r="O109" s="185"><f>'CO2 factors'!K$7*O31</f><v>0</v></c><c r="P109" s="185"><f>'CO2 factors'!L$7*P31</f><v>0</v></c><c r="Q109" s="185"><f>'CO2 factors'!M$7*Q31</f><v>0</v></c><c r="R109" s="185"><f>'CO2 factors'!N$7*R31</f><v>0</v></c><c r="S109" s="185"><f>'CO2 factors'!O$7*S31</f><v>0</v></c><c r="T109" s="64"><f t="shared" si="12"/><v>0</v></c><c r="U109" s="64"><f t="shared" si="13"/><v>998.87109027835947</v></c></row><row r="110" spans="1:21" s="21" customFormat="1" ht="30"><c r="A110" s="22"/><c r="B110" s="183" t="str"><f>Translation!A75</f><v>Water supply, sewerage, waste management and remediation activities</v></c><c r="C110" s="185"><f>IF(AND(C$48&gt;0,($S$133+$V$143)&gt;0), ($S$133+$V$143)/C$48,0)*C32</f><v>1199.7408981652195</v></c><c r="D110" s="185"><f>IF(AND(D$48&gt;0,$S$134&gt;0), ($S$134)/D$48,0)*D32</f><v>0</v></c><c r="E110" s="185"><f>IF(AND(E$48&gt;0,$S$135&gt;0), ($S$135)/E$48,0)*E32</f><v>0</v></c><c r="F110" s="64"><f t="shared" si="8"/><v>1199.7408981652195</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1199.7408981652195</v></c></row><row r="111" spans="1:21" s="21" customFormat="1" ht="15.75"><c r="A111" s="22"/><c r="B111" s="183" t="str"><f>Translation!A76</f><v>Construction</v></c><c r="C111" s="185"><f>IF(AND(C$48&gt;0,($S$133+$V$143)&gt;0), ($S$133+$V$143)/C$48,0)*C33</f><v>2780.0892536794049</v></c><c r="D111" s="185"><f>IF(AND(D$48&gt;0,$S$134&gt;0), ($S$134)/D$48,0)*D33</f><v>0</v></c><c r="E111" s="185"><f>IF(AND(E$48&gt;0,$S$135&gt;0), ($S$135)/E$48,0)*E33</f><v>0</v></c><c r="F111" s="64"><f t="shared" si="8"/><v>2780.0892536794049</v></c><c r="G111" s="75"><f>'CO2 factors'!C$7*G33</f><v>572.96259216684734</v></c><c r="H111" s="75"><f>'CO2 factors'!D$7*H33</f><v>573.10606490313864</v></c><c r="I111" s="75"><f>'CO2 factors'!E$7*I33</f><v>0</v></c><c r="J111" s="75"><f>'CO2 factors'!F$7*J33</f><v>0</v></c><c r="K111" s="75"><f>'CO2 factors'!G$7*K33</f><v>0</v></c><c r="L111" s="75"><f>'CO2 factors'!H$7*L33</f><v>0</v></c><c r="M111" s="64"><f t="shared" si="10"/><v>1146.0686570699859</v></c><c r="N111" s="75"><f>'CO2 factors'!J$7*N33</f><v>0</v></c><c r="O111" s="75"><f>'CO2 factors'!K$7*O33</f><v>0</v></c><c r="P111" s="75"><f>'CO2 factors'!L$7*P33</f><v>0</v></c><c r="Q111" s="75"><f>'CO2 factors'!M$7*Q33</f><v>0</v></c><c r="R111" s="75"><f>'CO2 factors'!N$7*R33</f><v>0</v></c><c r="S111" s="75"><f>'CO2 factors'!O$7*S33</f><v>0</v></c><c r="T111" s="64"><f t="shared" si="12"/><v>0</v></c><c r="U111" s="64"><f t="shared" si="13"/><v>3926.1579107493908</v></c></row><row r="112" spans="1:21" s="21" customFormat="1" ht="15.75"><c r="A112" s="22"/><c r="B112" s="61" t="str"><f>Translation!A77</f><v>TERTIARY SECTOR</v></c><c r="C112" s="64"><f>SUM(C113:C120)</f><v>62172.426056077427</v></c><c r="D112" s="64"><f>SUM(D113:D120)</f><v>0</v></c><c r="E112" s="64"><f>SUM(E113:E120)</f><v>0</v></c><c r="F112" s="64"><f t="shared" si="8"/><v>62172.426056077427</v></c><c r="G112" s="64"><f t="shared" ref="G112:L112" si="21">SUM(G113:G120)</f><v>0</v></c><c r="H112" s="64"><f t="shared" si="21"/><v>571.39111967062126</v></c><c r="I112" s="64"><f t="shared" si="21"/><v>0</v></c><c r="J112" s="64"><f t="shared" si="21"/><v>27.231600299819547</v></c><c r="K112" s="64"><f t="shared" si="21"/><v>0</v></c><c r="L112" s="64"><f t="shared" si="21"/><v>0</v></c><c r="M112" s="64"><f t="shared" si="10"/><v>598.62271997044081</v></c><c r="N112" s="64"><f t="shared" ref="N112:S112" si="22">SUM(N113:N120)</f><v>0</v></c><c r="O112" s="64"><f t="shared" si="22"/><v>0</v></c><c r="P112" s="64"><f t="shared" si="22"/><v>0</v></c><c r="Q112" s="64"><f t="shared" si="22"/><v>0</v></c><c r="R112" s="64"><f t="shared" si="22"/><v>0</v></c><c r="S112" s="64"><f t="shared" si="22"/><v>0</v></c><c r="T112" s="64"><f t="shared" si="12"/><v>0</v></c><c r="U112" s="64"><f t="shared" si="13"/><v>62771.048776047872</v></c></row><row r="113" spans="1:23" s="21" customFormat="1" ht="30"><c r="A113" s="22"/><c r="B113" s="183" t="str"><f>Translation!A78</f><v xml:space="preserve">Wholesale and retail trade; repair of motor vehicles and motorcycles </v></c><c r="C113" s="185"><f t="shared" ref="C113:C120" si="23">IF(AND(C$48&gt;0,($S$133+$V$143)&gt;0), ($S$133+$V$143)/C$48,0)*C35</f><v>11933.132984294178</v></c><c r="D113" s="185"><f t="shared" ref="D113:D120" si="24">IF(AND(D$48&gt;0,$S$134&gt;0), ($S$134)/D$48,0)*D35</f><v>0</v></c><c r="E113" s="185"><f t="shared" ref="E113:E120" si="25">IF(AND(E$48&gt;0,$S$135&gt;0), ($S$135)/E$48,0)*E35</f><v>0</v></c><c r="F113" s="64"><f t="shared" si="8"/><v>11933.132984294178</v></c><c r="G113" s="185"><f>'CO2 factors'!C$7*G35</f><v>0</v></c><c r="H113" s="185"><f>'CO2 factors'!D$7*H35</f><v>271.97193763687767</v></c><c r="I113" s="185"><f>'CO2 factors'!E$7*I35</f><v>0</v></c><c r="J113" s="185"><f>'CO2 factors'!F$7*J35</f><v>0</v></c><c r="K113" s="185"><f>'CO2 factors'!G$7*K35</f><v>0</v></c><c r="L113" s="185"><f>'CO2 factors'!H$7*L35</f><v>0</v></c><c r="M113" s="64"><f t="shared" si="10"/><v>271.97193763687767</v></c><c r="N113" s="185"><f>'CO2 factors'!J$7*N35</f><v>0</v></c><c r="O113" s="185"><f>'CO2 factors'!K$7*O35</f><v>0</v></c><c r="P113" s="185"><f>'CO2 factors'!L$7*P35</f><v>0</v></c><c r="Q113" s="185"><f>'CO2 factors'!M$7*Q35</f><v>0</v></c><c r="R113" s="185"><f>'CO2 factors'!N$7*R35</f><v>0</v></c><c r="S113" s="185"><f>'CO2 factors'!O$7*S35</f><v>0</v></c><c r="T113" s="64"><f t="shared" si="12"/><v>0</v></c><c r="U113" s="64"><f t="shared" si="13"/><v>12205.104921931055</v></c></row><row r="114" spans="1:23" s="21" customFormat="1" ht="15.75"><c r="A114" s="22"/><c r="B114" s="183" t="str"><f>Translation!A79</f><v>Accommodation and food service activities</v></c><c r="C114" s="185"><f t="shared" si="23"/><v>37603.0041270601</v></c><c r="D114" s="185"><f t="shared" si="24"/><v>0</v></c><c r="E114" s="185"><f t="shared" si="25"/><v>0</v></c><c r="F114" s="64"><f t="shared" si="8"/><v>37603.0041270601</v></c><c r="G114" s="185"><f>'CO2 factors'!C$7*G36</f><v>0</v></c><c r="H114" s="185"><f>'CO2 factors'!D$7*H36</f><v>965.66904355100314</v></c><c r="I114" s="185"><f>'CO2 factors'!E$7*I36</f><v>0</v></c><c r="J114" s="185"><f>'CO2 factors'!F$7*J36</f><v>27.231600299819547</v></c><c r="K114" s="185"><f>'CO2 factors'!G$7*K36</f><v>0</v></c><c r="L114" s="185"><f>'CO2 factors'!H$7*L36</f><v>0</v></c><c r="M114" s="64"><f t="shared" si="10"/><v>992.90064385082269</v></c><c r="N114" s="185"><f>'CO2 factors'!J$7*N36</f><v>0</v></c><c r="O114" s="185"><f>'CO2 factors'!K$7*O36</f><v>0</v></c><c r="P114" s="185"><f>'CO2 factors'!L$7*P36</f><v>0</v></c><c r="Q114" s="185"><f>'CO2 factors'!M$7*Q36</f><v>0</v></c><c r="R114" s="185"><f>'CO2 factors'!N$7*R36</f><v>0</v></c><c r="S114" s="185"><f>'CO2 factors'!O$7*S36</f><v>0</v></c><c r="T114" s="64"><f t="shared" si="12"/><v>0</v></c><c r="U114" s="64"><f t="shared" si="13"/><v>38595.904770910922</v></c></row><row r="115" spans="1:23" s="21" customFormat="1" ht="15.75"><c r="A115" s="22"/><c r="B115" s="183" t="str"><f>Translation!A80</f><v>General public administration and social security</v></c><c r="C115" s="185"><f t="shared" si="23"/><v>858.23129490534552</v></c><c r="D115" s="185"><f t="shared" si="24"/><v>0</v></c><c r="E115" s="185"><f t="shared" si="25"/><v>0</v></c><c r="F115" s="64"><f t="shared" si="8"/><v>858.23129490534552</v></c><c r="G115" s="185"><f>'CO2 factors'!C$7*G37</f><v>0</v></c><c r="H115" s="185"><f>'CO2 factors'!D$7*H37</f><v>33.915264122728118</v></c><c r="I115" s="185"><f>'CO2 factors'!E$7*I37</f><v>0</v></c><c r="J115" s="185"><f>'CO2 factors'!F$7*J37</f><v>0</v></c><c r="K115" s="185"><f>'CO2 factors'!G$7*K37</f><v>0</v></c><c r="L115" s="185"><f>'CO2 factors'!H$7*L37</f><v>0</v></c><c r="M115" s="64"><f t="shared" si="10"/><v>33.915264122728118</v></c><c r="N115" s="185"><f>'CO2 factors'!J$7*N37</f><v>0</v></c><c r="O115" s="185"><f>'CO2 factors'!K$7*O37</f><v>0</v></c><c r="P115" s="185"><f>'CO2 factors'!L$7*P37</f><v>0</v></c><c r="Q115" s="185"><f>'CO2 factors'!M$7*Q37</f><v>0</v></c><c r="R115" s="185"><f>'CO2 factors'!N$7*R37</f><v>0</v></c><c r="S115" s="185"><f>'CO2 factors'!O$7*S37</f><v>0</v></c><c r="T115" s="64"><f t="shared" si="12"/><v>0</v></c><c r="U115" s="64"><f t="shared" si="13"/><v>892.14655902807363</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445.28610161354078</v></c><c r="D117" s="185"><f t="shared" si="24"/><v>0</v></c><c r="E117" s="185"><f t="shared" si="25"/><v>0</v></c><c r="F117" s="64"><f t="shared" si="8"/><v>445.28610161354078</v></c><c r="G117" s="185"><f>'CO2 factors'!C$7*G39</f><v>0</v></c><c r="H117" s="185"><f>'CO2 factors'!D$7*H39</f><v>122.45874754252426</v></c><c r="I117" s="185"><f>'CO2 factors'!E$7*I39</f><v>0</v></c><c r="J117" s="185"><f>'CO2 factors'!F$7*J39</f><v>0</v></c><c r="K117" s="185"><f>'CO2 factors'!G$7*K39</f><v>0</v></c><c r="L117" s="185"><f>'CO2 factors'!H$7*L39</f><v>0</v></c><c r="M117" s="64"><f t="shared" si="10"/><v>122.45874754252426</v></c><c r="N117" s="185"><f>'CO2 factors'!J$7*N39</f><v>0</v></c><c r="O117" s="185"><f>'CO2 factors'!K$7*O39</f><v>0</v></c><c r="P117" s="185"><f>'CO2 factors'!L$7*P39</f><v>0</v></c><c r="Q117" s="185"><f>'CO2 factors'!M$7*Q39</f><v>0</v></c><c r="R117" s="185"><f>'CO2 factors'!N$7*R39</f><v>0</v></c><c r="S117" s="185"><f>'CO2 factors'!O$7*S39</f><v>0</v></c><c r="T117" s="64"><f t="shared" si="12"/><v>0</v></c><c r="U117" s="64"><f t="shared" si="13"/><v>567.74484915606502</v></c></row><row r="118" spans="1:23" s="21" customFormat="1" ht="15.75"><c r="A118" s="22"/><c r="B118" s="183" t="str"><f>Translation!A83</f><v>Human health and social work activities</v></c><c r="C118" s="185"><f t="shared" si="23"/><v>19.50276766684993</v></c><c r="D118" s="185"><f t="shared" si="24"/><v>0</v></c><c r="E118" s="185"><f t="shared" si="25"/><v>0</v></c><c r="F118" s="64"><f t="shared" si="8"/><v>19.50276766684993</v></c><c r="G118" s="185"><f>'CO2 factors'!C$7*G40</f><v>0</v></c><c r="H118" s="185"><f>'CO2 factors'!D$7*H40</f><v>-18.441669710336836</v></c><c r="I118" s="185"><f>'CO2 factors'!E$7*I40</f><v>0</v></c><c r="J118" s="185"><f>'CO2 factors'!F$7*J40</f><v>0</v></c><c r="K118" s="185"><f>'CO2 factors'!G$7*K40</f><v>0</v></c><c r="L118" s="185"><f>'CO2 factors'!H$7*L40</f><v>0</v></c><c r="M118" s="64"><f t="shared" si="10"/><v>-18.441669710336836</v></c><c r="N118" s="185"><f>'CO2 factors'!J$7*N40</f><v>0</v></c><c r="O118" s="185"><f>'CO2 factors'!K$7*O40</f><v>0</v></c><c r="P118" s="185"><f>'CO2 factors'!L$7*P40</f><v>0</v></c><c r="Q118" s="185"><f>'CO2 factors'!M$7*Q40</f><v>0</v></c><c r="R118" s="185"><f>'CO2 factors'!N$7*R40</f><v>0</v></c><c r="S118" s="185"><f>'CO2 factors'!O$7*S40</f><v>0</v></c><c r="T118" s="64"><f t="shared" si="12"/><v>0</v></c><c r="U118" s="64"><f t="shared" si="13"/><v>1.0610979565130947</v></c></row><row r="119" spans="1:23" s="21" customFormat="1" ht="15.75"><c r="A119" s="22"/><c r="B119" s="183" t="str"><f>Translation!A84</f><v>Other services</v></c><c r="C119" s="185"><f t="shared" si="23"/><v>8662.9601200988727</v></c><c r="D119" s="185"><f t="shared" si="24"/><v>0</v></c><c r="E119" s="185"><f t="shared" si="25"/><v>0</v></c><c r="F119" s="64"><f t="shared" si="8"/><v>8662.9601200988727</v></c><c r="G119" s="185"><f>'CO2 factors'!C$7*G41</f><v>0</v></c><c r="H119" s="185"><f>'CO2 factors'!D$7*H41</f><v>-804.18220347217493</v></c><c r="I119" s="185"><f>'CO2 factors'!E$7*I41</f><v>0</v></c><c r="J119" s="185"><f>'CO2 factors'!F$7*J41</f><v>0</v></c><c r="K119" s="185"><f>'CO2 factors'!G$7*K41</f><v>0</v></c><c r="L119" s="185"><f>'CO2 factors'!H$7*L41</f><v>0</v></c><c r="M119" s="64"><f t="shared" si="10"/><v>-804.18220347217493</v></c><c r="N119" s="185"><f>'CO2 factors'!J$7*N41</f><v>0</v></c><c r="O119" s="185"><f>'CO2 factors'!K$7*O41</f><v>0</v></c><c r="P119" s="185"><f>'CO2 factors'!L$7*P41</f><v>0</v></c><c r="Q119" s="185"><f>'CO2 factors'!M$7*Q41</f><v>0</v></c><c r="R119" s="185"><f>'CO2 factors'!N$7*R41</f><v>0</v></c><c r="S119" s="185"><f>'CO2 factors'!O$7*S41</f><v>0</v></c><c r="T119" s="64"><f t="shared" si="12"/><v>0</v></c><c r="U119" s="64"><f t="shared" si="13"/><v>7858.7779166266973</v></c></row><row r="120" spans="1:23" s="21" customFormat="1" ht="15.75"><c r="A120" s="22"/><c r="B120" s="183" t="str"><f>Translation!A85</f><v>Public lighting</v></c><c r="C120" s="185"><f t="shared" si="23"/><v>2650.3086604385485</v></c><c r="D120" s="185"><f t="shared" si="24"/><v>0</v></c><c r="E120" s="185"><f t="shared" si="25"/><v>0</v></c><c r="F120" s="64"><f t="shared" si="8"/><v>2650.3086604385485</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2650.3086604385485</v></c></row><row r="121" spans="1:23" s="21" customFormat="1" ht="15.75"><c r="A121" s="22"/><c r="B121" s="61" t="str"><f>Translation!A86</f><v>TRANSPORTS</v></c><c r="C121" s="64"><f>SUM(C122:C125)</f><v>326.33821524645487</v></c><c r="D121" s="64"><f>SUM(D122:D125)</f><v>0</v></c><c r="E121" s="64"><f>SUM(E122:E125)</f><v>0</v></c><c r="F121" s="64"><f t="shared" si="8"/><v>326.33821524645487</v></c><c r="G121" s="64"><f t="shared" ref="G121:L121" si="26">SUM(G122:G125)</f><v>0</v></c><c r="H121" s="64"><f t="shared" si="26"/><v>293.3249032346987</v></c><c r="I121" s="64"><f t="shared" si="26"/><v>399.39280399142899</v></c><c r="J121" s="64"><f t="shared" si="26"/><v>0</v></c><c r="K121" s="64"><f t="shared" si="26"/><v>0</v></c><c r="L121" s="64"><f t="shared" si="26"/><v>0</v></c><c r="M121" s="64"><f t="shared" si="10"/><v>692.71770722612769</v></c><c r="N121" s="64"><f t="shared" ref="N121:S121" si="27">SUM(N122:N125)</f><v>0</v></c><c r="O121" s="64"><f t="shared" si="27"/><v>0</v></c><c r="P121" s="64"><f t="shared" si="27"/><v>0</v></c><c r="Q121" s="64"><f t="shared" si="27"/><v>0</v></c><c r="R121" s="64"><f t="shared" si="27"/><v>0</v></c><c r="S121" s="64"><f t="shared" si="27"/><v>0</v></c><c r="T121" s="64"><f t="shared" si="12"/><v>0</v></c><c r="U121" s="64"><f t="shared" si="13"/><v>1019.0559224725826</v></c></row><row r="122" spans="1:23" s="21" customFormat="1" ht="30"><c r="A122" s="22"/><c r="B122" s="183" t="str"><f>Translation!A87</f><v>Passenger transport by road (public transport, taxi, tourism, transfers, etc.)</v></c><c r="C122" s="185"><f>IF(AND(C$48&gt;0,($S$133+$V$143)&gt;0), ($S$133+$V$143)/C$48,0)*C44</f><v>7.0959034751076109</v></c><c r="D122" s="185"><f>IF(AND(D$48&gt;0,$S$134&gt;0), ($S$134)/D$48,0)*D44</f><v>0</v></c><c r="E122" s="185"><f>IF(AND(E$48&gt;0,$S$135&gt;0), ($S$135)/E$48,0)*E44</f><v>0</v></c><c r="F122" s="64"><f t="shared" si="8"/><v>7.0959034751076109</v></c><c r="G122" s="185"><f>'CO2 factors'!C$7*G44</f><v>0</v></c><c r="H122" s="185"><f>'CO2 factors'!D$7*H44</f><v>14.566887600084668</v></c><c r="I122" s="185"><f>'CO2 factors'!E$7*I44</f><v>3.1324290587615229</v></c><c r="J122" s="185"><f>'CO2 factors'!F$7*J44</f><v>0</v></c><c r="K122" s="185"><f>'CO2 factors'!G$7*K44</f><v>0</v></c><c r="L122" s="185"><f>'CO2 factors'!H$7*L44</f><v>0</v></c><c r="M122" s="64"><f t="shared" si="10"/><v>17.69931665884619</v></c><c r="N122" s="185"><f>'CO2 factors'!J$7*N44</f><v>0</v></c><c r="O122" s="185"><f>'CO2 factors'!K$7*O44</f><v>0</v></c><c r="P122" s="185"><f>'CO2 factors'!L$7*P44</f><v>0</v></c><c r="Q122" s="185"><f>'CO2 factors'!M$7*Q44</f><v>0</v></c><c r="R122" s="185"><f>'CO2 factors'!N$7*R44</f><v>0</v></c><c r="S122" s="185"><f>'CO2 factors'!O$7*S44</f><v>0</v></c><c r="T122" s="64"><f t="shared" si="12"/><v>0</v></c><c r="U122" s="64"><f t="shared" si="13"/><v>24.795220133953801</v></c></row><row r="123" spans="1:23" s="21" customFormat="1" ht="15.75"><c r="A123" s="22"/><c r="B123" s="183" t="str"><f>Translation!A88</f><v>Freight transport by road and removal services</v></c><c r="C123" s="185"><f>IF(AND(C$48&gt;0,($S$133+$V$143)&gt;0), ($S$133+$V$143)/C$48,0)*C45</f><v>112.87745665398128</v></c><c r="D123" s="185"><f>IF(AND(D$48&gt;0,$S$134&gt;0), ($S$134)/D$48,0)*D45</f><v>0</v></c><c r="E123" s="185"><f>IF(AND(E$48&gt;0,$S$135&gt;0), ($S$135)/E$48,0)*E45</f><v>0</v></c><c r="F123" s="64"><f t="shared" si="8"/><v>112.87745665398128</v></c><c r="G123" s="185"><f>'CO2 factors'!C$7*G45</f><v>0</v></c><c r="H123" s="185"><f>'CO2 factors'!D$7*H45</f><v>219.52252635730926</v></c><c r="I123" s="185"><f>'CO2 factors'!E$7*I45</f><v>47.205604896023303</v></c><c r="J123" s="185"><f>'CO2 factors'!F$7*J45</f><v>0</v></c><c r="K123" s="185"><f>'CO2 factors'!G$7*K45</f><v>0</v></c><c r="L123" s="185"><f>'CO2 factors'!H$7*L45</f><v>0</v></c><c r="M123" s="64"><f t="shared" si="10"/><v>266.72813125333255</v></c><c r="N123" s="185"><f>'CO2 factors'!J$7*N45</f><v>0</v></c><c r="O123" s="185"><f>'CO2 factors'!K$7*O45</f><v>0</v></c><c r="P123" s="185"><f>'CO2 factors'!L$7*P45</f><v>0</v></c><c r="Q123" s="185"><f>'CO2 factors'!M$7*Q45</f><v>0</v></c><c r="R123" s="185"><f>'CO2 factors'!N$7*R45</f><v>0</v></c><c r="S123" s="185"><f>'CO2 factors'!O$7*S45</f><v>0</v></c><c r="T123" s="64"><f t="shared" si="12"/><v>0</v></c><c r="U123" s="64"><f t="shared" si="13"/><v>379.60558790731386</v></c></row><row r="124" spans="1:23" s="21" customFormat="1" ht="15.75"><c r="A124" s="22"/><c r="B124" s="183" t="str"><f>Translation!A89</f><v>Other fleet for public and private services</v></c><c r="C124" s="185"><f>IF(AND(C$48&gt;0,($S$133+$V$143)&gt;0), ($S$133+$V$143)/C$48,0)*C46</f><v>36.181511164734566</v></c><c r="D124" s="185"><f>IF(AND(D$48&gt;0,$S$134&gt;0), ($S$134)/D$48,0)*D46</f><v>0</v></c><c r="E124" s="185"><f>IF(AND(E$48&gt;0,$S$135&gt;0), ($S$135)/E$48,0)*E46</f><v>0</v></c><c r="F124" s="64"><f t="shared" si="8"/><v>36.181511164734566</v></c><c r="G124" s="185"><f>'CO2 factors'!C$7*G46</f><v>0</v></c><c r="H124" s="185"><f>'CO2 factors'!D$7*H46</f><v>4.9324765053816941</v></c><c r="I124" s="185"><f>'CO2 factors'!E$7*I46</f><v>67.978520080254825</v></c><c r="J124" s="185"><f>'CO2 factors'!F$7*J46</f><v>0</v></c><c r="K124" s="185"><f>'CO2 factors'!G$7*K46</f><v>0</v></c><c r="L124" s="185"><f>'CO2 factors'!H$7*L46</f><v>0</v></c><c r="M124" s="64"><f t="shared" si="10"/><v>72.910996585636525</v></c><c r="N124" s="185"><f>'CO2 factors'!J$7*N46</f><v>0</v></c><c r="O124" s="185"><f>'CO2 factors'!K$7*O46</f><v>0</v></c><c r="P124" s="185"><f>'CO2 factors'!L$7*P46</f><v>0</v></c><c r="Q124" s="185"><f>'CO2 factors'!M$7*Q46</f><v>0</v></c><c r="R124" s="185"><f>'CO2 factors'!N$7*R46</f><v>0</v></c><c r="S124" s="185"><f>'CO2 factors'!O$7*S46</f><v>0</v></c><c r="T124" s="64"><f t="shared" si="12"/><v>0</v></c><c r="U124" s="64"><f t="shared" si="13"/><v>109.09250775037108</v></c></row><row r="125" spans="1:23" s="21" customFormat="1" ht="15.75"><c r="A125" s="22"/><c r="B125" s="182" t="str"><f>Translation!A90</f><v>Private transports</v></c><c r="C125" s="185"><f>IF(AND(C$48&gt;0,($S$133+$V$143)&gt;0), ($S$133+$V$143)/C$48,0)*C47</f><v>170.18334395263139</v></c><c r="D125" s="185"><f>IF(AND(D$48&gt;0,$S$134&gt;0), ($S$134)/D$48,0)*D47</f><v>0</v></c><c r="E125" s="185"><f>IF(AND(E$48&gt;0,$S$135&gt;0), ($S$135)/E$48,0)*E47</f><v>0</v></c><c r="F125" s="64"><f t="shared" si="8"/><v>170.18334395263139</v></c><c r="G125" s="185"><f>'CO2 factors'!C$7*G47</f><v>0</v></c><c r="H125" s="185"><f>'CO2 factors'!D$7*H47</f><v>54.303012771923093</v></c><c r="I125" s="185"><f>'CO2 factors'!E$7*I47</f><v>281.07624995638935</v></c><c r="J125" s="185"><f>'CO2 factors'!F$7*J47</f><v>0</v></c><c r="K125" s="185"><f>'CO2 factors'!G$7*K47</f><v>0</v></c><c r="L125" s="185"><f>'CO2 factors'!H$7*L47</f><v>0</v></c><c r="M125" s="64"><f t="shared" si="10"/><v>335.37926272831243</v></c><c r="N125" s="185"><f>'CO2 factors'!J$7*N47</f><v>0</v></c><c r="O125" s="185"><f>'CO2 factors'!K$7*O47</f><v>0</v></c><c r="P125" s="185"><f>'CO2 factors'!L$7*P47</f><v>0</v></c><c r="Q125" s="185"><f>'CO2 factors'!M$7*Q47</f><v>0</v></c><c r="R125" s="185"><f>'CO2 factors'!N$7*R47</f><v>0</v></c><c r="S125" s="185"><f>'CO2 factors'!O$7*S47</f><v>0</v></c><c r="T125" s="64"><f t="shared" si="12"/><v>0</v></c><c r="U125" s="64"><f t="shared" si="13"/><v>505.56260668094382</v></c></row><row r="126" spans="1:23" s="21" customFormat="1" ht="15.75"><c r="A126" s="22"/><c r="B126" s="73" t="str"><f>Translation!A118</f><v>TOTAL FOR INTERNAL MARKET</v></c><c r="C126" s="65"><f>C95+C105+C108+C112+C121</f><v>95856.974236870985</v></c><c r="D126" s="65"><f>D95+D105+D108+D112+D121</f><v>0</v></c><c r="E126" s="65"><f>E95+E105+E108+E112+E121</f><v>0</v></c><c r="F126" s="64"><f t="shared" si="8"/><v>95856.974236870985</v></c><c r="G126" s="65"><f t="shared" ref="G126:L126" si="28">G95+G105+G108+G112+G121</f><v>716.20324020855924</v></c><c r="H126" s="65"><f t="shared" si="28"/><v>5375.936612341392</v></c><c r="I126" s="65"><f t="shared" si="28"/><v>399.39280399142899</v></c><c r="J126" s="65"><f t="shared" si="28"/><v>948.32319559397899</v></c><c r="K126" s="65"><f t="shared" si="28"/><v>0</v></c><c r="L126" s="65"><f t="shared" si="28"/><v>0</v></c><c r="M126" s="64"><f t="shared" si="10"/><v>7439.8558521353598</v></c><c r="N126" s="65"><f t="shared" ref="N126:S126" si="29">N95+N105+N108+N112+N121</f><v>0</v></c><c r="O126" s="65"><f t="shared" si="29"/><v>0</v></c><c r="P126" s="65"><f t="shared" si="29"/><v>0</v></c><c r="Q126" s="65"><f t="shared" si="29"/><v>0</v></c><c r="R126" s="65"><f t="shared" si="29"/><v>0</v></c><c r="S126" s="65"><f t="shared" si="29"/><v>0</v></c><c r="T126" s="64"><f t="shared" si="12"/><v>0</v></c><c r="U126" s="64"><f t="shared" si="13"/><v>103296.83008900634</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7187.1961226492294</v></c><c r="D133" s="189"><f>'CO2 factors'!D$7*D69</f><v>88669.778114221743</v></c><c r="E133" s="189"><f>'CO2 factors'!E$7*E69</f><v>0</v></c><c r="F133" s="189"><f>'CO2 factors'!F$7*F69</f><v>0</v></c><c r="G133" s="189"><f>'CO2 factors'!G$7*G69</f><v>0</v></c><c r="H133" s="189"><f>'CO2 factors'!H$7*H69</f><v>0</v></c><c r="I133" s="59"><f>SUM(C133:H133)</f><v>95856.97423687097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95856.97423687097</v></c><c r="T133" s="58"/><c r="U133" s="321" t="str"><f>Translation!A124</f><v>Electricity</v></c><c r="V133" s="322"/><c r="W133" s="190"><f>IF(S59&gt;0,S133/S59,0)</f><v>0.72613451186007916</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7187.1961226492294</v></c><c r="D136" s="53"><f t="shared" si="30"/><v>88669.778114221743</v></c><c r="E136" s="53"><f t="shared" si="30"/><v>0</v></c><c r="F136" s="53"><f t="shared" si="30"/><v>0</v></c><c r="G136" s="53"><f t="shared" si="30"/><v>0</v></c><c r="H136" s="53"><f t="shared" si="30"/><v>0</v></c><c r="I136" s="53"><f t="shared" si="30"/><v>95856.97423687097</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95856.97423687097</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7903.3993628577882</v></c><c r="D143" s="186"><f>'CO2 factors'!D$7*D79</f><v>94045.714726563136</v></c><c r="E143" s="186"><f>'CO2 factors'!E$7*E79</f><v>399.39280399142899</v></c><c r="F143" s="186"><f>'CO2 factors'!F$7*F79</f><v>948.32319559397888</v></c><c r="G143" s="186"><f>'CO2 factors'!G$7*G79</f><v>0</v></c><c r="H143" s="186"><f>'CO2 factors'!H$7*H79</f><v>0</v></c><c r="I143" s="53"><f>SUM(C143:H143)</f><v>103296.83008900634</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103296.83008900634</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Mykonos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52.568826238870514</v></c><c r="I14" s="221"/><c r="J14" s="221"><v>11.188297158204174</v></c><c r="K14" s="323"><v>2776.5803904137701</v></c><c r="L14" s="323"><v>45.799694348151711</v></c><c r="M14" s="324"><v>750.26235493880495</v></c></row><row r="15" spans="1:13" s="33" customFormat="1" ht="30"><c r="B15" s="340"/><c r="C15" s="218" t="s"><v>1690</v></c><c r="D15" s="218" t="s"><v>1689</v></c><c r="E15" s="219"><v>2012</v></c><c r="F15" s="220"><v>2020</v></c><c r="G15" s="221"/><c r="H15" s="221"><v>369.23666823748499</v></c><c r="I15" s="221"><v>302.75073254309893</v></c><c r="J15" s="221"><v>179.87035486244713</v></c><c r="K15" s="342"/><c r="L15" s="342"/><c r="M15" s="344"/></row><row r="16" spans="1:13" s="33" customFormat="1" ht="45"><c r="B16" s="339" t="str"><f>Translation!A62</f><v>Heating and cooling</v></c><c r="C16" s="218" t="s"><v>1691</v></c><c r="D16" s="218" t="s"><v>1689</v></c><c r="E16" s="219"><v>2012</v></c><c r="F16" s="220"><v>2020</v></c><c r="G16" s="221"/><c r="H16" s="221"><v>244.33725943477151</v></c><c r="I16" s="221"/><c r="J16" s="221"><v>60.109205591320965</v></c><c r="K16" s="342"/><c r="L16" s="342"/><c r="M16" s="344"/></row><row r="17" spans="2:13" s="33" customFormat="1" ht="30"><c r="B17" s="341"/><c r="C17" s="218" t="s"><v>1692</v></c><c r="D17" s="218" t="s"><v>1689</v></c><c r="E17" s="219"><v>2012</v></c><c r="F17" s="220"><v>2020</v></c><c r="G17" s="221"/><c r="H17" s="221"><v>-2148.3695597500773</v></c><c r="I17" s="221"/><c r="J17" s="221"><v>-577.02592596640659</v></c><c r="K17" s="342"/><c r="L17" s="342"/><c r="M17" s="344"/></row><row r="18" spans="2:13" s="33" customFormat="1" ht="45"><c r="B18" s="341"/><c r="C18" s="218" t="s"><v>1693</v></c><c r="D18" s="218" t="s"><v>1689</v></c><c r="E18" s="219"><v>2012</v></c><c r="F18" s="220"><v>2020</v></c><c r="G18" s="221"/><c r="H18" s="221"><v>244.33725943477151</v></c><c r="I18" s="221"/><c r="J18" s="221"><v>60.109205591320965</v></c><c r="K18" s="342"/><c r="L18" s="342"/><c r="M18" s="344"/></row><row r="19" spans="2:13" s="33" customFormat="1" ht="45"><c r="B19" s="340"/><c r="C19" s="218" t="s"><v>1694</v></c><c r="D19" s="218" t="s"><v>1689</v></c><c r="E19" s="219"><v>2012</v></c><c r="F19" s="220"><v>2020</v></c><c r="G19" s="221"/><c r="H19" s="221"><v>2250.2509556997361</v></c><c r="I19" s="221"/><c r="J19" s="221"><v>553.58236251461005</v></c><c r="K19" s="342"/><c r="L19" s="342"/><c r="M19" s="344"/></row><row r="20" spans="2:13" s="33" customFormat="1" ht="45"><c r="B20" s="339" t="str"><f>Translation!A63</f><v>Lighting</v></c><c r="C20" s="218" t="s"><v>1695</v></c><c r="D20" s="218" t="s"><v>1689</v></c><c r="E20" s="219"><v>2012</v></c><c r="F20" s="220"><v>2020</v></c><c r="G20" s="221"/><c r="H20" s="221"><v>38.404903068297749</v></c><c r="I20" s="221"/><c r="J20" s="221"><v>10.287284320437013</v></c><c r="K20" s="342"/><c r="L20" s="342"/><c r="M20" s="344"/></row><row r="21" spans="2:13" s="33" customFormat="1" ht="30"><c r="B21" s="340"/><c r="C21" s="218" t="s"><v>1696</v></c><c r="D21" s="218" t="s"><v>1689</v></c><c r="E21" s="219"><v>2012</v></c><c r="F21" s="220"><v>2020</v></c><c r="G21" s="221"/><c r="H21" s="221"><v>530.50896167977612</v></c><c r="I21" s="221"/><c r="J21" s="221"><v>142.104160857762</v></c><c r="K21" s="342"/><c r="L21" s="342"/><c r="M21" s="344"/></row><row r="22" spans="2:13" s="33" customFormat="1" ht="45"><c r="B22" s="339" t="str"><f>Translation!A64</f><v>Cooking</v></c><c r="C22" s="218" t="s"><v>1697</v></c><c r="D22" s="218" t="s"><v>1689</v></c><c r="E22" s="219"><v>2012</v></c><c r="F22" s="220"><v>2020</v></c><c r="G22" s="221"/><c r="H22" s="221"><v>35.423037448354684</v></c><c r="I22" s="221"/><c r="J22" s="221"><v>8.3129085369744438</v></c><c r="K22" s="342"/><c r="L22" s="342"/><c r="M22" s="344"/></row><row r="23" spans="2:13" s="33" customFormat="1" ht="45"><c r="B23" s="340"/><c r="C23" s="218" t="s"><v>1698</v></c><c r="D23" s="218" t="s"><v>1689</v></c><c r="E23" s="219"><v>2012</v></c><c r="F23" s="220"><v>2020</v></c><c r="G23" s="221"/><c r="H23" s="221"><v>326.23237264923387</v></c><c r="I23" s="221"/><c r="J23" s="221"><v>76.558648579779799</v></c><c r="K23" s="342"/><c r="L23" s="342"/><c r="M23" s="344"/></row><row r="24" spans="2:13" s="33" customFormat="1" ht="45"><c r="B24" s="339" t="str"><f>Translation!A65</f><v>Refrigerator and freezers</v></c><c r="C24" s="218" t="s"><v>1699</v></c><c r="D24" s="218" t="s"><v>1689</v></c><c r="E24" s="219"><v>2012</v></c><c r="F24" s="220"><v>2020</v></c><c r="G24" s="221"/><c r="H24" s="221"><v>37.668595041044881</v></c><c r="I24" s="221"/><c r="J24" s="221"><v>10.090054034229574</v></c><c r="K24" s="342"/><c r="L24" s="342"/><c r="M24" s="344"/></row><row r="25" spans="2:13" s="33" customFormat="1" ht="45"><c r="B25" s="340"/><c r="C25" s="218" t="s"><v>1700</v></c><c r="D25" s="218" t="s"><v>1689</v></c><c r="E25" s="219"><v>2012</v></c><c r="F25" s="220"><v>2020</v></c><c r="G25" s="221"/><c r="H25" s="221"><v>346.91308311740352</v></c><c r="I25" s="221"/><c r="J25" s="221"><v>92.92546616155434</v></c><c r="K25" s="342"/><c r="L25" s="342"/><c r="M25" s="344"/></row><row r="26" spans="2:13" s="33" customFormat="1" ht="45"><c r="B26" s="339" t="str"><f>Translation!A66</f><v>Laundry machines and dryers</v></c><c r="C26" s="218" t="s"><v>1699</v></c><c r="D26" s="218" t="s"><v>1689</v></c><c r="E26" s="219"><v>2012</v></c><c r="F26" s="220"><v>2020</v></c><c r="G26" s="221"/><c r="H26" s="221"><v>2.2925643049206377</v></c><c r="I26" s="221"/><c r="J26" s="221"><v>0.61409504888514577</v></c><c r="K26" s="342"/><c r="L26" s="342"/><c r="M26" s="344"/></row><row r="27" spans="2:13" s="33" customFormat="1" ht="45"><c r="B27" s="340"/><c r="C27" s="218" t="s"><v>1700</v></c><c r="D27" s="218" t="s"><v>1689</v></c><c r="E27" s="219"><v>2012</v></c><c r="F27" s="220"><v>2020</v></c><c r="G27" s="221"/><c r="H27" s="221"><v>21.113623972490636</v></c><c r="I27" s="221"/><c r="J27" s="221"><v>5.6555761240532672</v></c><c r="K27" s="342"/><c r="L27" s="342"/><c r="M27" s="344"/></row><row r="28" spans="2:13" s="33" customFormat="1" ht="45"><c r="B28" s="339" t="str"><f>Translation!A67</f><v>Dish washing</v></c><c r="C28" s="218" t="s"><v>1699</v></c><c r="D28" s="218" t="s"><v>1689</v></c><c r="E28" s="219"><v>2012</v></c><c r="F28" s="220"><v>2020</v></c><c r="G28" s="221"/><c r="H28" s="221"><v>3.2095900269018278</v></c><c r="I28" s="221"/><c r="J28" s="221"><v>0.85973306844890529</v></c><c r="K28" s="342"/><c r="L28" s="342"/><c r="M28" s="344"/></row><row r="29" spans="2:13" s="33" customFormat="1" ht="45"><c r="B29" s="340"/><c r="C29" s="218" t="s"><v>1700</v></c><c r="D29" s="218" t="s"><v>1689</v></c><c r="E29" s="219"><v>2012</v></c><c r="F29" s="220"><v>2020</v></c><c r="G29" s="221"/><c r="H29" s="221"><v>29.559073561479131</v></c><c r="I29" s="221"/><c r="J29" s="221"><v>7.9178065736745742</v></c><c r="K29" s="342"/><c r="L29" s="342"/><c r="M29" s="344"/></row><row r="30" spans="2:13" s="33" customFormat="1" ht="45"><c r="B30" s="339" t="str"><f>Translation!A68</f><v>Tv sets</v></c><c r="C30" s="218" t="s"><v>1699</v></c><c r="D30" s="218" t="s"><v>1689</v></c><c r="E30" s="219"><v>2012</v></c><c r="F30" s="220"><v>2020</v></c><c r="G30" s="221"/><c r="H30" s="221"><v>2.9820971073996692</v></c><c r="I30" s="221"/><c r="J30" s="221"><v>0.7987959443610938</v></c><c r="K30" s="342"/><c r="L30" s="342"/><c r="M30" s="344"/></row><row r="31" spans="2:13" s="33" customFormat="1" ht="45"><c r="B31" s="340"/><c r="C31" s="218" t="s"><v>1700</v></c><c r="D31" s="218" t="s"><v>1689</v></c><c r="E31" s="219"><v>2012</v></c><c r="F31" s="220"><v>2020</v></c><c r="G31" s="221"/><c r="H31" s="221"><v>27.463952413449686</v></c><c r="I31" s="221"/><c r="J31" s="221"><v>7.3565994044410115</v></c><c r="K31" s="342"/><c r="L31" s="342"/><c r="M31" s="344"/></row><row r="32" spans="2:13" s="33" customFormat="1" ht="45"><c r="B32" s="35" t="str"><f>Translation!A69</f><v>Other electric appliances</v></c><c r="C32" s="218" t="s"><v>1699</v></c><c r="D32" s="218" t="s"><v>1689</v></c><c r="E32" s="219"><v>2012</v></c><c r="F32" s="220"><v>2020</v></c><c r="G32" s="221"/><c r="H32" s="221"><v>26.835041269491839</v></c><c r="I32" s="221"/><c r="J32" s="221"><v>7.1881368584290612</v></c><c r="K32" s="342"/><c r="L32" s="342"/><c r="M32" s="344"/></row><row r="33" spans="2:13" s="33" customFormat="1" ht="45"><c r="B33" s="35"/><c r="C33" s="218" t="s"><v>1700</v></c><c r="D33" s="218" t="s"><v>1689</v></c><c r="E33" s="219"><v>2012</v></c><c r="F33" s="220"><v>2020</v></c><c r="G33" s="221"/><c r="H33" s="221"><v>247.14027407285499</v></c><c r="I33" s="221"/><c r="J33" s="221"><v>66.199939676942051</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13.064528777975486</v></c><c r="I37" s="221"/><c r="J37" s="221"><v>3.3099862706407697</v></c><c r="K37" s="323"><v>130.768215997119</v></c><c r="L37" s="323"/><c r="M37" s="324"><v>33.131007397514999</v></c></row><row r="38" spans="2:13" s="33" customFormat="1" ht="45"><c r="B38" s="35"/><c r="C38" s="218" t="s"><v>1703</v></c><c r="D38" s="218" t="s"><v>1702</v></c><c r="E38" s="219"><v>2012</v></c><c r="F38" s="220"><v>2020</v></c><c r="G38" s="221"/><c r="H38" s="221"><v>120.31921957565162</v></c><c r="I38" s="221"/><c r="J38" s="221"><v>30.483683848006574</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13.789249677146371</v></c><c r="I43" s="221"/><c r="J43" s="221"><v>3.6276159654403779</v></c><c r="K43" s="323"><v>825.82409477474505</v></c><c r="L43" s="323"/><c r="M43" s="324"><v>221.210825887716</v></c></row><row r="44" spans="2:13" s="33" customFormat="1" ht="45"><c r="B44" s="340"/><c r="C44" s="218" t="s"><v>1705</v></c><c r="D44" s="218" t="s"><v>1702</v></c><c r="E44" s="219"><v>2012</v></c><c r="F44" s="220"><v>2020</v></c><c r="G44" s="221"/><c r="H44" s="221"><v>124.37674152031023</v></c><c r="I44" s="221"/><c r="J44" s="221"><v>32.720493415755399</v></c><c r="K44" s="342"/><c r="L44" s="342"/><c r="M44" s="344"/></row><row r="45" spans="2:13" s="33" customFormat="1" ht="60"><c r="B45" s="339" t="str"><f>Translation!A75</f><v>Water supply, sewerage, waste management and remediation activities</v></c><c r="C45" s="218" t="s"><v>1706</v></c><c r="D45" s="218" t="s"><v>1689</v></c><c r="E45" s="219"><v>2012</v></c><c r="F45" s="220"><v>2020</v></c><c r="G45" s="221"/><c r="H45" s="221"><v>17.202561366514097</v></c><c r="I45" s="221"/><c r="J45" s="221"><v>4.6079439258610364</v></c><c r="K45" s="342"/><c r="L45" s="342"/><c r="M45" s="344"/></row><row r="46" spans="2:13" s="33" customFormat="1" ht="60"><c r="B46" s="340"/><c r="C46" s="218" t="s"><v>1707</v></c><c r="D46" s="218" t="s"><v>1689</v></c><c r="E46" s="219"><v>2012</v></c><c r="F46" s="220"><v>2020</v></c><c r="G46" s="221"/><c r="H46" s="221"><v>155.16424596432546</v></c><c r="I46" s="221"/><c r="J46" s="221"><v>41.562888773960168</v></c><c r="K46" s="342"/><c r="L46" s="342"/><c r="M46" s="344"/></row><row r="47" spans="2:13" s="33" customFormat="1" ht="45"><c r="B47" s="35" t="str"><f>Translation!A76</f><v>Construction</v></c><c r="C47" s="218" t="s"><v>1708</v></c><c r="D47" s="218" t="s"><v>1702</v></c><c r="E47" s="219"><v>2012</v></c><c r="F47" s="220"><v>2020</v></c><c r="G47" s="221"/><c r="H47" s="221"><v>53.107473349250441</v></c><c r="I47" s="221"/><c r="J47" s="221"><v>14.291843068734225</v></c><c r="K47" s="342"/><c r="L47" s="342"/><c r="M47" s="344"/></row><row r="48" spans="2:13" s="33" customFormat="1" ht="45"><c r="B48" s="35"/><c r="C48" s="218" t="s"><v>1709</v></c><c r="D48" s="218" t="s"><v>1702</v></c><c r="E48" s="219"><v>2012</v></c><c r="F48" s="220"><v>2020</v></c><c r="G48" s="221"/><c r="H48" s="221"><v>479.02058779133949</v></c><c r="I48" s="221"/><c r="J48" s="221"><v>128.9100504252969</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148.72083973622</v></c><c r="I52" s="221"/><c r="J52" s="221"><v>39.698222166677525</v></c><c r="K52" s="323"><v>12519.897937608601</v></c><c r="L52" s="323"><v>36.084776084898401</v></c><c r="M52" s="324"><v>3361.6377066367099</v></c></row><row r="53" spans="2:13" s="33" customFormat="1" ht="105"><c r="B53" s="341"/><c r="C53" s="218" t="s"><v>1711</v></c><c r="D53" s="218" t="s"><v>1702</v></c><c r="E53" s="219"><v>2012</v></c><c r="F53" s="220"><v>2020</v></c><c r="G53" s="221"/><c r="H53" s="221"><v>1135.7445010335005</v></c><c r="I53" s="221"/><c r="J53" s="221"><v>303.16556581171204</v></c><c r="K53" s="342"/><c r="L53" s="342"/><c r="M53" s="344"/></row><row r="54" spans="2:13" s="33" customFormat="1" ht="30"><c r="B54" s="340"/><c r="C54" s="218" t="s"><v>1692</v></c><c r="D54" s="218" t="s"><v>1702</v></c><c r="E54" s="219"><v>2012</v></c><c r="F54" s="220"><v>2020</v></c><c r="G54" s="221"/><c r="H54" s="221"><v>-115.86702756108974</v></c><c r="I54" s="221"/><c r="J54" s="221"><v>-31.139827187771314</v></c><c r="K54" s="342"/><c r="L54" s="342"/><c r="M54" s="344"/></row><row r="55" spans="2:13" s="33" customFormat="1" ht="45"><c r="B55" s="339" t="str"><f>Translation!A79</f><v>Accommodation and food service activities</v></c><c r="C55" s="218" t="s"><v>1712</v></c><c r="D55" s="218" t="s"><v>1702</v></c><c r="E55" s="219"><v>2012</v></c><c r="F55" s="220"><v>2020</v></c><c r="G55" s="221"/><c r="H55" s="221"><v>626.95118525086173</v></c><c r="I55" s="221"/><c r="J55" s="221"><v>163.54695438761135</v></c><c r="K55" s="342"/><c r="L55" s="342"/><c r="M55" s="344"/></row><row r="56" spans="2:13" s="33" customFormat="1" ht="135"><c r="B56" s="341"/><c r="C56" s="218" t="s"><v>1713</v></c><c r="D56" s="218" t="s"><v>1702</v></c><c r="E56" s="219"><v>2012</v></c><c r="F56" s="220"><v>2020</v></c><c r="G56" s="221"/><c r="H56" s="221"><v>4951.4409132871851</v></c><c r="I56" s="221"/><c r="J56" s="221"><v>1291.6365743440822</v></c><c r="K56" s="342"/><c r="L56" s="342"/><c r="M56" s="344"/></row><row r="57" spans="2:13" s="33" customFormat="1" ht="60"><c r="B57" s="341"/><c r="C57" s="218" t="s"><v>1714</v></c><c r="D57" s="218" t="s"><v>1702</v></c><c r="E57" s="219"><v>2012</v></c><c r="F57" s="220"><v>2020</v></c><c r="G57" s="221"/><c r="H57" s="221"><v>141.1491196800101</v></c><c r="I57" s="221"><v>253.3486450195083</v></c><c r="J57" s="221"><v>105.48528600853105</v></c><c r="K57" s="342"/><c r="L57" s="342"/><c r="M57" s="344"/></row><row r="58" spans="2:13" s="33" customFormat="1" ht="45"><c r="B58" s="341"/><c r="C58" s="218" t="s"><v>1715</v></c><c r="D58" s="218" t="s"><v>1702</v></c><c r="E58" s="219"><v>2012</v></c><c r="F58" s="220"><v>2020</v></c><c r="G58" s="221"/><c r="H58" s="221"><v>626.95118525086173</v></c><c r="I58" s="221"/><c r="J58" s="221"><v>163.54695438761135</v></c><c r="K58" s="342"/><c r="L58" s="342"/><c r="M58" s="344"/></row><row r="59" spans="2:13" s="33" customFormat="1" ht="165"><c r="B59" s="341"/><c r="C59" s="218" t="s"><v>1716</v></c><c r="D59" s="218" t="s"><v>1702</v></c><c r="E59" s="219"><v>2012</v></c><c r="F59" s="220"><v>2020</v></c><c r="G59" s="221"/><c r="H59" s="221"><v>4951.4409132871851</v></c><c r="I59" s="221"/><c r="J59" s="221"><v>1291.6365743440822</v></c><c r="K59" s="342"/><c r="L59" s="342"/><c r="M59" s="344"/></row><row r="60" spans="2:13" s="33" customFormat="1" ht="60"><c r="B60" s="340"/><c r="C60" s="218" t="s"><v>1717</v></c><c r="D60" s="218" t="s"><v>1702</v></c><c r="E60" s="219"><v>2012</v></c><c r="F60" s="220"><v>2020</v></c><c r="G60" s="221"/><c r="H60" s="221"><v>-299.50618032654489</v></c><c r="I60" s="221"><v>253.3486450195083</v></c><c r="J60" s="221"><v>-12.702175850284725</v></c><c r="K60" s="342"/><c r="L60" s="342"/><c r="M60" s="344"/></row><row r="61" spans="2:13" s="33" customFormat="1" ht="45"><c r="B61" s="339" t="str"><f>Translation!A80</f><v>General public administration and social security</v></c><c r="C61" s="218" t="s"><v>1718</v></c><c r="D61" s="218" t="s"><v>1689</v></c><c r="E61" s="219"><v>2012</v></c><c r="F61" s="220"><v>2020</v></c><c r="G61" s="221"/><c r="H61" s="221"><v>11.229312976408336</v></c><c r="I61" s="221"/><c r="J61" s="221"><v>3.0071533153467396</v></c><c r="K61" s="342"/><c r="L61" s="342"/><c r="M61" s="344"/></row><row r="62" spans="2:13" s="33" customFormat="1" ht="165"><c r="B62" s="341"/><c r="C62" s="218" t="s"><v>1719</v></c><c r="D62" s="218" t="s"><v>1689</v></c><c r="E62" s="219"><v>2012</v></c><c r="F62" s="220"><v>2020</v></c><c r="G62" s="221"/><c r="H62" s="221"><v>121.28600756790385</v></c><c r="I62" s="221"/><c r="J62" s="221"><v>32.479780422057956</v></c><c r="K62" s="342"/><c r="L62" s="342"/><c r="M62" s="344"/></row><row r="63" spans="2:13" s="33" customFormat="1" ht="30"><c r="B63" s="340"/><c r="C63" s="218" t="s"><v>1720</v></c><c r="D63" s="218" t="s"><v>1689</v></c><c r="E63" s="219"><v>2012</v></c><c r="F63" s="220"><v>2020</v></c><c r="G63" s="221"/><c r="H63" s="221"><v>-28.306464738044369</v></c><c r="I63" s="221"/><c r="J63" s="221"><v>-7.6011917634750716</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5.431663244121915</v></c><c r="I65" s="221"/><c r="J65" s="221"><v>1.4536617718307145</v></c><c r="K65" s="342"/><c r="L65" s="342"/><c r="M65" s="344"/></row><row r="66" spans="2:13" s="33" customFormat="1" ht="120"><c r="B66" s="341"/><c r="C66" s="218" t="s"><v>1723</v></c><c r="D66" s="218" t="s"><v>1722</v></c><c r="E66" s="219"><v>2012</v></c><c r="F66" s="220"><v>2020</v></c><c r="G66" s="221"/><c r="H66" s="221"><v>60.726608491955432</v></c><c r="I66" s="221"/><c r="J66" s="221"><v>16.252102777901907</v></c><c r="K66" s="342"/><c r="L66" s="342"/><c r="M66" s="344"/></row><row r="67" spans="2:13" s="33" customFormat="1" ht="30"><c r="B67" s="340"/><c r="C67" s="218" t="s"><v>1724</v></c><c r="D67" s="218" t="s"><v>1722</v></c><c r="E67" s="219"><v>2012</v></c><c r="F67" s="220"><v>2020</v></c><c r="G67" s="221"/><c r="H67" s="221"><v>-82.264588323822764</v></c><c r="I67" s="221"/><c r="J67" s="221"><v>-22.040384070145794</v></c><c r="K67" s="342"/><c r="L67" s="342"/><c r="M67" s="344"/></row><row r="68" spans="2:13" s="33" customFormat="1" ht="45"><c r="B68" s="339" t="str"><f>Translation!A83</f><v>Human health and social work activities</v></c><c r="C68" s="218" t="s"><v>1725</v></c><c r="D68" s="218" t="s"><v>1726</v></c><c r="E68" s="219"><v>2012</v></c><c r="F68" s="220"><v>2020</v></c><c r="G68" s="221"/><c r="H68" s="221"><v>0.30635831585257417</v></c><c r="I68" s="221"/><c r="J68" s="221"><v>8.2013050957660497E-2</v></c><c r="K68" s="342"/><c r="L68" s="342"/><c r="M68" s="344"/></row><row r="69" spans="2:13" s="33" customFormat="1" ht="165"><c r="B69" s="341"/><c r="C69" s="218" t="s"><v>1719</v></c><c r="D69" s="218" t="s"><v>1726</v></c><c r="E69" s="219"><v>2012</v></c><c r="F69" s="220"><v>2020</v></c><c r="G69" s="221"/><c r="H69" s="221"><v>2.9594742001241281</v></c><c r="I69" s="221"/><c r="J69" s="221"><v>0.79226022551948616</v></c><c r="K69" s="342"/><c r="L69" s="342"/><c r="M69" s="344"/></row><row r="70" spans="2:13" s="33" customFormat="1" ht="45"><c r="B70" s="340"/><c r="C70" s="218" t="s"><v>1727</v></c><c r="D70" s="218" t="s"><v>1728</v></c><c r="E70" s="219"><v>2012</v></c><c r="F70" s="220"><v>2020</v></c><c r="G70" s="221"/><c r="H70" s="221"><v>0.14243492277132141</v></c><c r="I70" s="221"><v>10.570159806003277</v></c><c r="J70" s="221"><v>2.8600761650046076</v></c><c r="K70" s="342"/><c r="L70" s="342"/><c r="M70" s="344"/></row><row r="71" spans="2:13" s="33" customFormat="1" ht="45"><c r="B71" s="339" t="str"><f>Translation!A84</f><v>Other services</v></c><c r="C71" s="218" t="s"><v>1729</v></c><c r="D71" s="218" t="s"><v>1702</v></c><c r="E71" s="219"><v>2012</v></c><c r="F71" s="220"><v>2020</v></c><c r="G71" s="221"/><c r="H71" s="221"><v>88.436292845057324</v></c><c r="I71" s="221"/><c r="J71" s="221"><v>23.606399797006613</v></c><c r="K71" s="342"/><c r="L71" s="342"/><c r="M71" s="344"/></row><row r="72" spans="2:13" s="33" customFormat="1" ht="105"><c r="B72" s="341"/><c r="C72" s="218" t="s"><v>1711</v></c><c r="D72" s="218" t="s"><v>1702</v></c><c r="E72" s="219"><v>2012</v></c><c r="F72" s="220"><v>2020</v></c><c r="G72" s="221"/><c r="H72" s="221"><v>675.36623292813442</v></c><c r="I72" s="221"/><c r="J72" s="221"><v>180.27627336030451</v></c><c r="K72" s="342"/><c r="L72" s="342"/><c r="M72" s="344"/></row><row r="73" spans="2:13" s="33" customFormat="1" ht="30"><c r="B73" s="340"/><c r="C73" s="218" t="s"><v>1692</v></c><c r="D73" s="218" t="s"><v>1702</v></c><c r="E73" s="219"><v>2012</v></c><c r="F73" s="220"><v>2020</v></c><c r="G73" s="221"/><c r="H73" s="221"><v>-491.15906947380347</v></c><c r="I73" s="221"/><c r="J73" s="221"><v>-132.00138872168222</v></c><c r="K73" s="342"/><c r="L73" s="342"/><c r="M73" s="344"/></row><row r="74" spans="2:13" s="33" customFormat="1" ht="45"><c r="B74" s="35" t="str"><f>Translation!A85</f><v>Public lighting</v></c><c r="C74" s="218" t="s"><v>1730</v></c><c r="D74" s="218" t="s"><v>1731</v></c><c r="E74" s="219"><v>2012</v></c><c r="F74" s="220"><v>2020</v></c><c r="G74" s="221"/><c r="H74" s="221"><v>34.734562410856597</v></c><c r="I74" s="221"/><c r="J74" s="221"><v>9.3041328246795771</v></c><c r="K74" s="342"/><c r="L74" s="342"/><c r="M74" s="344"/></row><row r="75" spans="2:13" s="33" customFormat="1" ht="45"><c r="B75" s="35"/><c r="C75" s="218" t="s"><v>1732</v></c><c r="D75" s="218" t="s"><v>1731</v></c><c r="E75" s="219"><v>2012</v></c><c r="F75" s="220"><v>2020</v></c><c r="G75" s="221"/><c r="H75" s="221"><v>342.11422900618828</v></c><c r="I75" s="221"/><c r="J75" s="221"><v>91.64002673298819</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-0.97652806961236316</v></c><c r="I79" s="221"/><c r="J79" s="221"><v>-0.25743937921490417</v></c><c r="K79" s="323"><v>94.223796967391095</v></c><c r="L79" s="323"/><c r="M79" s="324"><v>21.913389132371101</v></c></row><row r="80" spans="2:13" s="33" customFormat="1" ht="45"><c r="B80" s="341"/><c r="C80" s="218" t="s"><v>1735</v></c><c r="D80" s="218" t="s"><v>1736</v></c><c r="E80" s="219"><v>2012</v></c><c r="F80" s="220"><v>2020</v></c><c r="G80" s="221"/><c r="H80" s="221"><v>3.3554412636181548</v></c><c r="I80" s="221"/><c r="J80" s="221"><v>0.88458564861664657</v></c><c r="K80" s="342"/><c r="L80" s="342"/><c r="M80" s="344"/></row><row r="81" spans="2:13" s="33" customFormat="1" ht="45"><c r="B81" s="340"/><c r="C81" s="218" t="s"><v>1737</v></c><c r="D81" s="218" t="s"><v>1689</v></c><c r="E81" s="219"><v>2012</v></c><c r="F81" s="220"><v>2020</v></c><c r="G81" s="221"/><c r="H81" s="221"><v>-2.8505771323236533</v></c><c r="I81" s="221"/><c r="J81" s="221"><v>-0.76851759816701004</v></c><c r="K81" s="342"/><c r="L81" s="342"/><c r="M81" s="344"/></row><row r="82" spans="2:13" s="33" customFormat="1" ht="45"><c r="B82" s="339" t="str"><f>Translation!A88</f><v>Freight transport by road and removal services</v></c><c r="C82" s="218" t="s"><v>1738</v></c><c r="D82" s="218" t="s"><v>1739</v></c><c r="E82" s="219"><v>2012</v></c><c r="F82" s="220"><v>2020</v></c><c r="G82" s="221"/><c r="H82" s="221"><v>55.360048210313025</v></c><c r="I82" s="221"/><c r="J82" s="221"><v>14.594415549774162</v></c><c r="K82" s="342"/><c r="L82" s="342"/><c r="M82" s="344"/></row><row r="83" spans="2:13" s="33" customFormat="1" ht="45"><c r="B83" s="340"/><c r="C83" s="218" t="s"><v>1740</v></c><c r="D83" s="218" t="s"><v>1689</v></c><c r="E83" s="219"><v>2012</v></c><c r="F83" s="220"><v>2020</v></c><c r="G83" s="221"/><c r="H83" s="221"><v>-47.030502123189052</v></c><c r="I83" s="221"/><c r="J83" s="221"><v>-12.679456423699675</v></c><c r="K83" s="342"/><c r="L83" s="342"/><c r="M83" s="344"/></row><row r="84" spans="2:13" s="33" customFormat="1" ht="45"><c r="B84" s="339" t="str"><f>Translation!A89</f><v>Other fleet for public and private services</v></c><c r="C84" s="218" t="s"><v>1741</v></c><c r="D84" s="218" t="s"><v>1689</v></c><c r="E84" s="219"><v>2012</v></c><c r="F84" s="220"><v>2020</v></c><c r="G84" s="221"/><c r="H84" s="221"><v>25.171141818256324</v></c><c r="I84" s="221"/><c r="J84" s="221"><v>6.2963300997410743</v></c><c r="K84" s="342"/><c r="L84" s="342"/><c r="M84" s="344"/></row><row r="85" spans="2:13" s="33" customFormat="1" ht="45"><c r="B85" s="340"/><c r="C85" s="218" t="s"><v>1742</v></c><c r="D85" s="218" t="s"><v>1689</v></c><c r="E85" s="219"><v>2012</v></c><c r="F85" s="220"><v>2020</v></c><c r="G85" s="221"/><c r="H85" s="221"><v>-16.038974185939878</v></c><c r="I85" s="221"/><c r="J85" s="221"><v>-4.4127981469371456</v></c><c r="K85" s="342"/><c r="L85" s="342"/><c r="M85" s="344"/></row><row r="86" spans="2:13" s="33" customFormat="1" ht="45"><c r="B86" s="35" t="str"><f>Translation!A90</f><v>Private transports</v></c><c r="C86" s="218" t="s"><v>1743</v></c><c r="D86" s="218" t="s"><v>1689</v></c><c r="E86" s="219"><v>2012</v></c><c r="F86" s="220"><v>2020</v></c><c r="G86" s="221"/><c r="H86" s="221"><v>12.434778691075431</v></c><c r="I86" s="221"/><c r="J86" s="221"><v>3.1304305278010562</v></c><c r="K86" s="342"/><c r="L86" s="342"/><c r="M86" s="344"/></row><row r="87" spans="2:13" s="33" customFormat="1" ht="30"><c r="B87" s="35"/><c r="C87" s="218" t="s"><v>1744</v></c><c r="D87" s="218" t="s"><v>1689</v></c><c r="E87" s="219"><v>2012</v></c><c r="F87" s="220"><v>2020</v></c><c r="G87" s="221"/><c r="H87" s="221"><v>120.4948267109511</v></c><c r="I87" s="221"/><c r="J87" s="221"><v>30.334330296573981</v></c><c r="K87" s="342"/><c r="L87" s="342"/><c r="M87" s="344"/></row><row r="88" spans="2:13" s="33" customFormat="1" ht="45"><c r="B88" s="35"/><c r="C88" s="218" t="s"><v>1745</v></c><c r="D88" s="218" t="s"><v>1689</v></c><c r="E88" s="219"><v>2012</v></c><c r="F88" s="220"><v>2020</v></c><c r="G88" s="221"/><c r="H88" s="221"><v>-76.778933157161291</v></c><c r="I88" s="221"/><c r="J88" s="221"><v>-21.073576105221743</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2497.8684444444398</v></c><c r="M92" s="324"><v>2209.0922927893198</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 t="s"><v>1746</v></c><c r="D96" s="218" t="s"><v>1689</v></c><c r="E96" s="219"><v>2013</v></c><c r="F96" s="220"><v>2020</v></c><c r="G96" s="221"/><c r="H96" s="221"/><c r="I96" s="221"><v>1704.5351111111106</v></c><c r="J96" s="221"><v>1507.4754577724864</v></c><c r="K96" s="342"/><c r="L96" s="342"/><c r="M96" s="344"/></row><row r="97" spans="2:13" s="33" customFormat="1" ht="15"><c r="B97" s="35" t="str"><f>Translation!$A$180</f><v>Solar</v></c><c r="C97" s="218" t="s"><v>1747</v></c><c r="D97" s="218" t="s"><v>1689</v></c><c r="E97" s="219"><v>2012</v></c><c r="F97" s="220"><v>2020</v></c><c r="G97" s="221"/><c r="H97" s="221"/><c r="I97" s="221"><v>793.33333333333337</v></c><c r="J97" s="221"><v>701.61683501682194</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16645.322413089048</v></c><c r="I135" s="203"><f>SUM(I14:I133)</f><v>3317.8866268325628</v></c><c r="J135" s="203"><f>SUM(J14:J133)</f><v>6724.3428521942869</v></c><c r="K135" s="36"><f>K14+K37+K43+K52+K79+K92+K108+K115+K120+K129</f><v>16347.294435761627</v></c><c r="L135" s="36"><f>L14+L37+L43+L52+L79+L92+L108+L115+L120+L129</f><v>2579.7529148774897</v></c><c r="M135" s="36"><f>M14+M37+M43+M52+M79+M92+M108+M115+M120+M129</f><v>6597.2475767824362</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2012-04-22T18:49:14Z</dcterms:modified>
</cp:coreProperties>
</file>